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0" windowWidth="20340" windowHeight="7950"/>
  </bookViews>
  <sheets>
    <sheet name="Formularz" sheetId="2" r:id="rId1"/>
    <sheet name="Arkusz3" sheetId="3" r:id="rId2"/>
  </sheets>
  <calcPr calcId="124519"/>
</workbook>
</file>

<file path=xl/calcChain.xml><?xml version="1.0" encoding="utf-8"?>
<calcChain xmlns="http://schemas.openxmlformats.org/spreadsheetml/2006/main">
  <c r="BI34" i="2"/>
  <c r="BI35"/>
  <c r="BI37"/>
  <c r="BI38"/>
  <c r="BI39"/>
  <c r="BI40"/>
  <c r="BI41"/>
  <c r="BI42"/>
  <c r="BI23"/>
  <c r="BI24"/>
  <c r="BI25"/>
  <c r="BI26"/>
  <c r="AY5"/>
  <c r="AY7"/>
  <c r="AY8"/>
  <c r="AY9"/>
  <c r="AY10"/>
  <c r="AY4"/>
  <c r="AX5"/>
  <c r="S50"/>
  <c r="S49"/>
  <c r="S46"/>
  <c r="S44"/>
  <c r="S43"/>
  <c r="S34"/>
  <c r="AP16"/>
  <c r="R34"/>
  <c r="BH25"/>
  <c r="AZ22"/>
  <c r="BA22"/>
  <c r="BB22"/>
  <c r="BC22"/>
  <c r="BD22"/>
  <c r="BE22"/>
  <c r="BF22"/>
  <c r="BG22"/>
  <c r="AZ23"/>
  <c r="BA23"/>
  <c r="BB23"/>
  <c r="BC23"/>
  <c r="BD23"/>
  <c r="BE23"/>
  <c r="BF23"/>
  <c r="BG23"/>
  <c r="AZ24"/>
  <c r="BA24"/>
  <c r="BB24"/>
  <c r="BC24"/>
  <c r="BD24"/>
  <c r="BE24"/>
  <c r="BF24"/>
  <c r="BG24"/>
  <c r="AZ25"/>
  <c r="BA25"/>
  <c r="BB25"/>
  <c r="BC25"/>
  <c r="BD25"/>
  <c r="BE25"/>
  <c r="BF25"/>
  <c r="BG25"/>
  <c r="AZ26"/>
  <c r="BA26"/>
  <c r="BB26"/>
  <c r="BC26"/>
  <c r="BD26"/>
  <c r="BE26"/>
  <c r="BF26"/>
  <c r="BG26"/>
  <c r="AZ27"/>
  <c r="BA27"/>
  <c r="BB27"/>
  <c r="BC27"/>
  <c r="BD27"/>
  <c r="BE27"/>
  <c r="BF27"/>
  <c r="BG27"/>
  <c r="AY23"/>
  <c r="AY24"/>
  <c r="AY25"/>
  <c r="AY26"/>
  <c r="AY27"/>
  <c r="AY22"/>
  <c r="AX22"/>
  <c r="AW23"/>
  <c r="AW24"/>
  <c r="AW26"/>
  <c r="AW27"/>
  <c r="AW22"/>
  <c r="AV23"/>
  <c r="AV24"/>
  <c r="AV26"/>
  <c r="AV27"/>
  <c r="AV22"/>
  <c r="AU23"/>
  <c r="AU24"/>
  <c r="AU26"/>
  <c r="AU27"/>
  <c r="AU22"/>
  <c r="AT23"/>
  <c r="AT24"/>
  <c r="AT26"/>
  <c r="AT27"/>
  <c r="AT22"/>
  <c r="AS23"/>
  <c r="AS24"/>
  <c r="AS26"/>
  <c r="AS27"/>
  <c r="AS22"/>
  <c r="AZ33"/>
  <c r="BA33"/>
  <c r="BB33"/>
  <c r="BC33"/>
  <c r="BD33"/>
  <c r="BE33"/>
  <c r="BF33"/>
  <c r="BG33"/>
  <c r="AZ34"/>
  <c r="BA34"/>
  <c r="BB34"/>
  <c r="BC34"/>
  <c r="BD34"/>
  <c r="BE34"/>
  <c r="BF34"/>
  <c r="BG34"/>
  <c r="AZ35"/>
  <c r="BA35"/>
  <c r="BB35"/>
  <c r="BC35"/>
  <c r="BD35"/>
  <c r="BE35"/>
  <c r="BF35"/>
  <c r="BG35"/>
  <c r="AZ36"/>
  <c r="BB36"/>
  <c r="BC36"/>
  <c r="BD36"/>
  <c r="BE36"/>
  <c r="BF36"/>
  <c r="BG36"/>
  <c r="AZ37"/>
  <c r="BA37"/>
  <c r="BH37" s="1"/>
  <c r="R46" s="1"/>
  <c r="BB37"/>
  <c r="BC37"/>
  <c r="BD37"/>
  <c r="BE37"/>
  <c r="BF37"/>
  <c r="BG37"/>
  <c r="AZ38"/>
  <c r="BA38"/>
  <c r="BB38"/>
  <c r="BC38"/>
  <c r="BD38"/>
  <c r="BE38"/>
  <c r="BF38"/>
  <c r="BG38"/>
  <c r="AZ39"/>
  <c r="BA39"/>
  <c r="BB39"/>
  <c r="BC39"/>
  <c r="BD39"/>
  <c r="BE39"/>
  <c r="BF39"/>
  <c r="BG39"/>
  <c r="AZ40"/>
  <c r="BA40"/>
  <c r="BB40"/>
  <c r="BC40"/>
  <c r="BD40"/>
  <c r="BE40"/>
  <c r="BF40"/>
  <c r="BG40"/>
  <c r="AZ41"/>
  <c r="BA41"/>
  <c r="BB41"/>
  <c r="BC41"/>
  <c r="BD41"/>
  <c r="BE41"/>
  <c r="BF41"/>
  <c r="BG41"/>
  <c r="AZ42"/>
  <c r="BA42"/>
  <c r="BB42"/>
  <c r="BC42"/>
  <c r="BD42"/>
  <c r="BE42"/>
  <c r="BF42"/>
  <c r="BG42"/>
  <c r="AY33"/>
  <c r="AY34"/>
  <c r="AY35"/>
  <c r="AY36"/>
  <c r="AY37"/>
  <c r="AY38"/>
  <c r="AY39"/>
  <c r="AY40"/>
  <c r="AY41"/>
  <c r="AY42"/>
  <c r="AW34"/>
  <c r="AW35"/>
  <c r="AW36"/>
  <c r="AW38"/>
  <c r="AW39"/>
  <c r="AW40"/>
  <c r="AW41"/>
  <c r="AW42"/>
  <c r="AW33"/>
  <c r="AV34"/>
  <c r="AV35"/>
  <c r="AV36"/>
  <c r="AV38"/>
  <c r="AV39"/>
  <c r="AV40"/>
  <c r="AV41"/>
  <c r="AV42"/>
  <c r="AV33"/>
  <c r="AU34"/>
  <c r="AU35"/>
  <c r="AU36"/>
  <c r="AU38"/>
  <c r="AU39"/>
  <c r="AU40"/>
  <c r="AU41"/>
  <c r="AU42"/>
  <c r="AU33"/>
  <c r="AT34"/>
  <c r="AT35"/>
  <c r="AT36"/>
  <c r="AT38"/>
  <c r="AT39"/>
  <c r="AT40"/>
  <c r="AT41"/>
  <c r="AT42"/>
  <c r="AT33"/>
  <c r="AS34"/>
  <c r="AS35"/>
  <c r="AS36"/>
  <c r="AS38"/>
  <c r="AS39"/>
  <c r="AS40"/>
  <c r="AS41"/>
  <c r="AS42"/>
  <c r="AS33"/>
  <c r="AR34"/>
  <c r="AR35"/>
  <c r="AR36"/>
  <c r="AR38"/>
  <c r="AR39"/>
  <c r="AR40"/>
  <c r="AR41"/>
  <c r="AR42"/>
  <c r="AR33"/>
  <c r="AQ34"/>
  <c r="AQ35"/>
  <c r="AQ36"/>
  <c r="BA36" s="1"/>
  <c r="AQ38"/>
  <c r="AQ39"/>
  <c r="AQ40"/>
  <c r="AQ41"/>
  <c r="AQ42"/>
  <c r="AQ33"/>
  <c r="AP34"/>
  <c r="AP35"/>
  <c r="AP36"/>
  <c r="AP38"/>
  <c r="AP39"/>
  <c r="AP40"/>
  <c r="AP41"/>
  <c r="AP42"/>
  <c r="AP33"/>
  <c r="AO34"/>
  <c r="AO35"/>
  <c r="AO36"/>
  <c r="AO38"/>
  <c r="AO39"/>
  <c r="AO40"/>
  <c r="AO41"/>
  <c r="AO42"/>
  <c r="AO33"/>
  <c r="AX34"/>
  <c r="AX35"/>
  <c r="AX36"/>
  <c r="AX37"/>
  <c r="AX38"/>
  <c r="AX39"/>
  <c r="AX40"/>
  <c r="AX41"/>
  <c r="AX42"/>
  <c r="AX33"/>
  <c r="AP27"/>
  <c r="AQ23"/>
  <c r="AQ24"/>
  <c r="AQ26"/>
  <c r="AQ27"/>
  <c r="AQ22"/>
  <c r="AR23"/>
  <c r="AR24"/>
  <c r="AR26"/>
  <c r="AR27"/>
  <c r="AR22"/>
  <c r="AP23"/>
  <c r="AP24"/>
  <c r="AP26"/>
  <c r="AP22"/>
  <c r="AX23"/>
  <c r="AX24"/>
  <c r="AX25"/>
  <c r="AX26"/>
  <c r="AX27"/>
  <c r="AS16"/>
  <c r="AS15"/>
  <c r="AO23"/>
  <c r="AO24"/>
  <c r="AO26"/>
  <c r="AO27"/>
  <c r="AO22"/>
  <c r="AU18"/>
  <c r="AU17"/>
  <c r="AU16"/>
  <c r="AU15"/>
  <c r="AT18"/>
  <c r="AT17"/>
  <c r="AT16"/>
  <c r="AT15"/>
  <c r="AO15"/>
  <c r="AP15"/>
  <c r="AS18"/>
  <c r="AP17"/>
  <c r="AP18"/>
  <c r="AX6"/>
  <c r="R9" s="1"/>
  <c r="AX7"/>
  <c r="R10" s="1"/>
  <c r="AX8"/>
  <c r="R11" s="1"/>
  <c r="AX9"/>
  <c r="R12" s="1"/>
  <c r="AX10"/>
  <c r="R13" s="1"/>
  <c r="AX11"/>
  <c r="R14" s="1"/>
  <c r="AX4"/>
  <c r="R7" s="1"/>
  <c r="AO17"/>
  <c r="AO18"/>
  <c r="AS17"/>
  <c r="AY11" l="1"/>
  <c r="S14" s="1"/>
  <c r="S8"/>
  <c r="AY6"/>
  <c r="R8"/>
  <c r="S9"/>
  <c r="S13"/>
  <c r="S12"/>
  <c r="S11"/>
  <c r="S10"/>
  <c r="S7"/>
  <c r="BH27"/>
  <c r="BI27" s="1"/>
  <c r="BH23"/>
  <c r="BH22"/>
  <c r="BH24"/>
  <c r="BH26"/>
  <c r="BH39"/>
  <c r="BH42"/>
  <c r="BH41"/>
  <c r="R50" s="1"/>
  <c r="BH35"/>
  <c r="R44" s="1"/>
  <c r="BH33"/>
  <c r="BH40"/>
  <c r="R49" s="1"/>
  <c r="BH38"/>
  <c r="BH34"/>
  <c r="R43" s="1"/>
  <c r="BH36"/>
  <c r="AY15"/>
  <c r="AZ15" s="1"/>
  <c r="AY16"/>
  <c r="AZ16" s="1"/>
  <c r="R16"/>
  <c r="AY18"/>
  <c r="AZ18" s="1"/>
  <c r="AY17"/>
  <c r="AZ17" s="1"/>
  <c r="R42" l="1"/>
  <c r="BI33"/>
  <c r="S42" s="1"/>
  <c r="S31"/>
  <c r="BI22"/>
  <c r="R45"/>
  <c r="BI36"/>
  <c r="S45" s="1"/>
  <c r="R47"/>
  <c r="S47"/>
  <c r="R33"/>
  <c r="S33"/>
  <c r="R48"/>
  <c r="S48"/>
  <c r="R51"/>
  <c r="S51"/>
  <c r="R36"/>
  <c r="S36"/>
  <c r="R35"/>
  <c r="S35"/>
  <c r="R32"/>
  <c r="S32"/>
  <c r="R24"/>
  <c r="S24"/>
  <c r="R22"/>
  <c r="S22"/>
  <c r="R21"/>
  <c r="S21"/>
  <c r="R23"/>
  <c r="S23"/>
  <c r="S16"/>
  <c r="R31"/>
  <c r="S37" l="1"/>
  <c r="R52"/>
  <c r="S52"/>
  <c r="R37"/>
  <c r="R26"/>
  <c r="S26"/>
  <c r="S54" l="1"/>
  <c r="R54"/>
  <c r="F56" s="1"/>
</calcChain>
</file>

<file path=xl/sharedStrings.xml><?xml version="1.0" encoding="utf-8"?>
<sst xmlns="http://schemas.openxmlformats.org/spreadsheetml/2006/main" count="62" uniqueCount="42">
  <si>
    <t>Suma</t>
  </si>
  <si>
    <t xml:space="preserve">Pole wyboru </t>
  </si>
  <si>
    <t>2x Projektor Epson EB-530 + 2x Tablica interaktywna Truboard R3-800 + 2x US1</t>
  </si>
  <si>
    <t>2x Projektor Epson EB-685W + 2x Tablica Truboard R5-900</t>
  </si>
  <si>
    <t>ZESTAWY</t>
  </si>
  <si>
    <t>MONITORY INTERAKTYWNE</t>
  </si>
  <si>
    <t>Newline TruTouch TT-6518RS - monitor interaktywny Newline o przekątnej 65"</t>
  </si>
  <si>
    <t>Newline TruTouch TT-7518RS - monitor interaktywny Newline o przekątnej 75"</t>
  </si>
  <si>
    <t>Tablica interaktywna ceramiczna Newline TruBoard R5-800E (obszar roboczy 78 cali, inteligentna półka)</t>
  </si>
  <si>
    <t>Tablica interaktywna ceramiczna Newline TruBoard R5-900E (przekątna 87 cali, inteligentna półka)</t>
  </si>
  <si>
    <t>3x Monitor interaktywny Benq RM6501K z uchwytem + EZWRITE 4.0</t>
  </si>
  <si>
    <t>ILOŚĆ</t>
  </si>
  <si>
    <t>Tablica Interwrite DualBoard 1279 (obszar roboczy 79 cali)</t>
  </si>
  <si>
    <r>
      <t xml:space="preserve">FORMAT OBRAZU: </t>
    </r>
    <r>
      <rPr>
        <b/>
        <sz val="11"/>
        <color theme="0"/>
        <rFont val="Czcionka tekstu podstawowego"/>
        <charset val="238"/>
      </rPr>
      <t>4:3</t>
    </r>
  </si>
  <si>
    <t>Tablica interakcyjna Newline TruBoard R3-800 (obszar roboczy 75 cali)</t>
  </si>
  <si>
    <r>
      <t xml:space="preserve">FORMAT OBRAZU: </t>
    </r>
    <r>
      <rPr>
        <b/>
        <sz val="11"/>
        <color theme="0"/>
        <rFont val="Czcionka tekstu podstawowego"/>
        <charset val="238"/>
      </rPr>
      <t>16:10</t>
    </r>
  </si>
  <si>
    <t>-</t>
  </si>
  <si>
    <t>Tablica Interwrite DualBoard 1289 (obszar roboczy 89 cali)</t>
  </si>
  <si>
    <t>Projektor EPSON EB-530 (krótka ogniskowa, XGA)</t>
  </si>
  <si>
    <t>Projektor EPSON EB-680 (ultrakrótka ogniskowa, XGA, uchwyt w komplecie)</t>
  </si>
  <si>
    <t>Projektor Benq MX808ST (króka ogniskowa)</t>
  </si>
  <si>
    <t>Projektor Epson EB-535W (krótka ogniskowa, WXGA)</t>
  </si>
  <si>
    <t>Projektor Epson EB-685W (ultrakrótka ogniskowa, WXGA, uchwyt w komplecie)</t>
  </si>
  <si>
    <t>Projektor Epson EB-W42 (standardowa projekcja, WXGA)</t>
  </si>
  <si>
    <t>Projektor interaktywny Epson EB-696Ui (ultrakrótka ogniskowa, WUXGA)</t>
  </si>
  <si>
    <t>Projektor interaktywny Epson EB-680Wi (ultrakrótka ogniskowa, WUXGA)</t>
  </si>
  <si>
    <t>Projektor Epson EB-X39 (standardowa projekcja, XGA)</t>
  </si>
  <si>
    <t>2x Projektor Epson EB-680 + 2x Tablica Dualboard 1279 + 2x Moduł + 2x uchwyt</t>
  </si>
  <si>
    <t>3x Projektor Epson EB-530W + 3x Tablica DualBoard 1279 + 3x moduł RF + 2x uchwyt US1</t>
  </si>
  <si>
    <t>3x Monitor interaktywny NewLine Trutouch TT-6518RS + 3x uchwyt + 3x Mozabook (6miesięcy)</t>
  </si>
  <si>
    <t>Projektor interaktywny Epson EB-696Ui + tablica sucho ścieralna + głośnik aktywny + uchwyt do projektora</t>
  </si>
  <si>
    <t>Projektor interaktywny Epson EB-680WI + tablica sucho ścieralna + uchwyt do projektora</t>
  </si>
  <si>
    <t>Benq RM6501K - monitor interaktywny Benq o przekątnej 65" + uchwyt ścienny</t>
  </si>
  <si>
    <t>Benq RM7501K - monitor interaktywny Benq o przekątnej 75" + uchwyt ścienny</t>
  </si>
  <si>
    <t>Dla szkół</t>
  </si>
  <si>
    <t>Dla firm</t>
  </si>
  <si>
    <t>TABLICE INTERAKTYWNE</t>
  </si>
  <si>
    <t>PROJEKTORY MULTIMEDIALNE / INTERAKTYWNE</t>
  </si>
  <si>
    <t>Cena brutto</t>
  </si>
  <si>
    <t>Suma brutto</t>
  </si>
  <si>
    <t>SUMA CAŁKOWITA brutto</t>
  </si>
  <si>
    <t>SUMA brutto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</si>
</sst>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;;;"/>
    <numFmt numFmtId="165" formatCode="_-* #,##0.00\ [$zł-415]_-;\-* #,##0.00\ [$zł-415]_-;_-* &quot;-&quot;??\ [$zł-415]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0"/>
      <name val="Czcionka tekstu podstawowego"/>
      <charset val="238"/>
    </font>
    <font>
      <sz val="8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0"/>
      <name val="Czcionka tekstu podstawowego"/>
      <charset val="238"/>
    </font>
    <font>
      <sz val="8"/>
      <color theme="0"/>
      <name val="Czcionka tekstu podstawowego"/>
      <family val="2"/>
      <charset val="238"/>
    </font>
    <font>
      <sz val="11"/>
      <color rgb="FFFF0000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44" fontId="2" fillId="5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6" fillId="0" borderId="0" xfId="0" applyFont="1"/>
    <xf numFmtId="44" fontId="5" fillId="2" borderId="1" xfId="1" applyFont="1" applyFill="1" applyBorder="1" applyAlignment="1">
      <alignment horizontal="left" vertical="center"/>
    </xf>
    <xf numFmtId="44" fontId="0" fillId="5" borderId="1" xfId="1" applyFont="1" applyFill="1" applyBorder="1" applyAlignment="1">
      <alignment horizontal="center" vertical="center"/>
    </xf>
    <xf numFmtId="44" fontId="2" fillId="9" borderId="1" xfId="0" applyNumberFormat="1" applyFont="1" applyFill="1" applyBorder="1" applyAlignment="1">
      <alignment vertical="center"/>
    </xf>
    <xf numFmtId="0" fontId="5" fillId="10" borderId="0" xfId="0" applyFont="1" applyFill="1" applyBorder="1" applyAlignment="1">
      <alignment horizontal="center" vertical="center"/>
    </xf>
    <xf numFmtId="0" fontId="0" fillId="10" borderId="0" xfId="0" applyFill="1" applyBorder="1"/>
    <xf numFmtId="0" fontId="0" fillId="0" borderId="0" xfId="0" applyBorder="1"/>
    <xf numFmtId="0" fontId="4" fillId="8" borderId="1" xfId="0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0" fillId="7" borderId="1" xfId="0" applyNumberFormat="1" applyFill="1" applyBorder="1"/>
    <xf numFmtId="0" fontId="2" fillId="8" borderId="1" xfId="0" applyFont="1" applyFill="1" applyBorder="1" applyAlignment="1">
      <alignment horizontal="center" vertical="center"/>
    </xf>
    <xf numFmtId="0" fontId="0" fillId="0" borderId="1" xfId="0" applyBorder="1"/>
    <xf numFmtId="44" fontId="5" fillId="2" borderId="1" xfId="1" applyFont="1" applyFill="1" applyBorder="1" applyAlignment="1">
      <alignment vertical="center"/>
    </xf>
    <xf numFmtId="164" fontId="0" fillId="0" borderId="1" xfId="0" applyNumberFormat="1" applyBorder="1"/>
    <xf numFmtId="44" fontId="2" fillId="5" borderId="1" xfId="1" applyFont="1" applyFill="1" applyBorder="1"/>
    <xf numFmtId="44" fontId="2" fillId="9" borderId="1" xfId="0" applyNumberFormat="1" applyFont="1" applyFill="1" applyBorder="1"/>
    <xf numFmtId="44" fontId="7" fillId="2" borderId="1" xfId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44" fontId="5" fillId="10" borderId="1" xfId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7" borderId="1" xfId="0" applyNumberFormat="1" applyFill="1" applyBorder="1" applyAlignment="1"/>
    <xf numFmtId="164" fontId="0" fillId="3" borderId="1" xfId="0" applyNumberFormat="1" applyFill="1" applyBorder="1" applyAlignment="1"/>
    <xf numFmtId="44" fontId="0" fillId="0" borderId="0" xfId="0" applyNumberFormat="1"/>
    <xf numFmtId="165" fontId="0" fillId="0" borderId="0" xfId="1" applyNumberFormat="1" applyFont="1"/>
    <xf numFmtId="0" fontId="4" fillId="8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8" borderId="1" xfId="0" applyNumberForma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B1:BI58"/>
  <sheetViews>
    <sheetView tabSelected="1" topLeftCell="E1" zoomScale="85" zoomScaleNormal="85" workbookViewId="0">
      <selection activeCell="V4" sqref="V4"/>
    </sheetView>
  </sheetViews>
  <sheetFormatPr defaultRowHeight="14.25"/>
  <cols>
    <col min="1" max="1" width="3.25" customWidth="1"/>
    <col min="2" max="2" width="2.25" customWidth="1"/>
    <col min="3" max="3" width="6.375" hidden="1" customWidth="1"/>
    <col min="4" max="4" width="3.75" hidden="1" customWidth="1"/>
    <col min="5" max="5" width="3.75" customWidth="1"/>
    <col min="6" max="6" width="73.125" customWidth="1"/>
    <col min="7" max="7" width="13.75" customWidth="1"/>
    <col min="8" max="16" width="4.375" customWidth="1"/>
    <col min="17" max="17" width="4.875" customWidth="1"/>
    <col min="18" max="18" width="17.75" customWidth="1"/>
    <col min="19" max="19" width="15.5" customWidth="1"/>
    <col min="42" max="42" width="12" bestFit="1" customWidth="1"/>
    <col min="45" max="49" width="12" bestFit="1" customWidth="1"/>
    <col min="51" max="51" width="13" customWidth="1"/>
  </cols>
  <sheetData>
    <row r="1" spans="2:52" ht="6.75" customHeight="1" thickBot="1">
      <c r="AR1" s="4"/>
      <c r="AS1" s="4"/>
      <c r="AT1" s="4"/>
      <c r="AU1" s="4"/>
    </row>
    <row r="2" spans="2:52" ht="22.5" customHeight="1">
      <c r="B2" s="48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AR2" s="4"/>
      <c r="AS2" s="4"/>
      <c r="AT2" s="4"/>
      <c r="AU2" s="4"/>
    </row>
    <row r="3" spans="2:52" ht="22.5" customHeight="1">
      <c r="AR3" s="4"/>
      <c r="AS3" s="4"/>
      <c r="AT3" s="4"/>
      <c r="AU3" s="4"/>
    </row>
    <row r="4" spans="2:52" ht="24.75" customHeight="1">
      <c r="R4" s="31" t="s">
        <v>34</v>
      </c>
      <c r="S4" s="31" t="s">
        <v>35</v>
      </c>
      <c r="AN4" s="4"/>
      <c r="AU4" s="4"/>
      <c r="AW4" s="5">
        <v>10700</v>
      </c>
      <c r="AX4">
        <f t="shared" ref="AX4:AX11" si="0">SUMIF(H7,TRUE,AW4)</f>
        <v>0</v>
      </c>
      <c r="AY4">
        <f>AX4</f>
        <v>0</v>
      </c>
    </row>
    <row r="5" spans="2:52" ht="11.25" customHeight="1">
      <c r="F5" s="32" t="s">
        <v>4</v>
      </c>
      <c r="G5" s="32" t="s">
        <v>38</v>
      </c>
      <c r="H5" s="53" t="s">
        <v>11</v>
      </c>
      <c r="I5" s="53"/>
      <c r="J5" s="53"/>
      <c r="K5" s="53"/>
      <c r="L5" s="53"/>
      <c r="M5" s="53"/>
      <c r="N5" s="53"/>
      <c r="O5" s="53"/>
      <c r="P5" s="53"/>
      <c r="Q5" s="53"/>
      <c r="R5" s="32" t="s">
        <v>41</v>
      </c>
      <c r="S5" s="32" t="s">
        <v>41</v>
      </c>
      <c r="AN5" s="4"/>
      <c r="AU5" s="4"/>
      <c r="AW5" s="5">
        <v>17500</v>
      </c>
      <c r="AX5">
        <f>SUMIF(H8,TRUE,AW5)</f>
        <v>0</v>
      </c>
      <c r="AY5">
        <f t="shared" ref="AY5:AY11" si="1">AX5</f>
        <v>0</v>
      </c>
    </row>
    <row r="6" spans="2:52" ht="11.25" customHeight="1">
      <c r="F6" s="32"/>
      <c r="G6" s="32"/>
      <c r="H6" s="52">
        <v>1</v>
      </c>
      <c r="I6" s="52"/>
      <c r="J6" s="52"/>
      <c r="K6" s="52"/>
      <c r="L6" s="52"/>
      <c r="M6" s="52"/>
      <c r="N6" s="52"/>
      <c r="O6" s="52"/>
      <c r="P6" s="52"/>
      <c r="Q6" s="52"/>
      <c r="R6" s="32"/>
      <c r="S6" s="32"/>
      <c r="AN6" s="4"/>
      <c r="AU6" s="4"/>
      <c r="AW6" s="5">
        <v>17500</v>
      </c>
      <c r="AX6">
        <f t="shared" si="0"/>
        <v>0</v>
      </c>
      <c r="AY6">
        <f t="shared" si="1"/>
        <v>0</v>
      </c>
    </row>
    <row r="7" spans="2:52" ht="18" customHeight="1">
      <c r="F7" s="2" t="s">
        <v>2</v>
      </c>
      <c r="G7" s="22">
        <v>10700</v>
      </c>
      <c r="H7" s="44" t="b">
        <v>0</v>
      </c>
      <c r="I7" s="44"/>
      <c r="J7" s="44"/>
      <c r="K7" s="44"/>
      <c r="L7" s="44"/>
      <c r="M7" s="44"/>
      <c r="N7" s="44"/>
      <c r="O7" s="44"/>
      <c r="P7" s="44"/>
      <c r="Q7" s="44"/>
      <c r="R7" s="1">
        <f>AX4</f>
        <v>0</v>
      </c>
      <c r="S7" s="1">
        <f>AY4</f>
        <v>0</v>
      </c>
      <c r="AN7" s="4"/>
      <c r="AU7" s="4"/>
      <c r="AW7" s="5">
        <v>17500</v>
      </c>
      <c r="AX7">
        <f t="shared" si="0"/>
        <v>0</v>
      </c>
      <c r="AY7">
        <f t="shared" si="1"/>
        <v>0</v>
      </c>
    </row>
    <row r="8" spans="2:52" ht="18" customHeight="1">
      <c r="F8" s="2" t="s">
        <v>3</v>
      </c>
      <c r="G8" s="22">
        <v>17500</v>
      </c>
      <c r="H8" s="44" t="b">
        <v>0</v>
      </c>
      <c r="I8" s="44"/>
      <c r="J8" s="44"/>
      <c r="K8" s="44"/>
      <c r="L8" s="44"/>
      <c r="M8" s="44"/>
      <c r="N8" s="44"/>
      <c r="O8" s="44"/>
      <c r="P8" s="44"/>
      <c r="Q8" s="44"/>
      <c r="R8" s="1">
        <f t="shared" ref="R8:S14" si="2">AX5</f>
        <v>0</v>
      </c>
      <c r="S8" s="1">
        <f>AY5</f>
        <v>0</v>
      </c>
      <c r="AN8" s="4"/>
      <c r="AU8" s="4"/>
      <c r="AW8" s="5">
        <v>17500</v>
      </c>
      <c r="AX8">
        <f t="shared" si="0"/>
        <v>0</v>
      </c>
      <c r="AY8">
        <f t="shared" si="1"/>
        <v>0</v>
      </c>
    </row>
    <row r="9" spans="2:52" ht="18" customHeight="1">
      <c r="F9" s="2" t="s">
        <v>27</v>
      </c>
      <c r="G9" s="22">
        <v>17500</v>
      </c>
      <c r="H9" s="44" t="b">
        <v>0</v>
      </c>
      <c r="I9" s="44"/>
      <c r="J9" s="44"/>
      <c r="K9" s="44"/>
      <c r="L9" s="44"/>
      <c r="M9" s="44"/>
      <c r="N9" s="44"/>
      <c r="O9" s="44"/>
      <c r="P9" s="44"/>
      <c r="Q9" s="44"/>
      <c r="R9" s="1">
        <f t="shared" si="2"/>
        <v>0</v>
      </c>
      <c r="S9" s="1">
        <f t="shared" si="2"/>
        <v>0</v>
      </c>
      <c r="AN9" s="4"/>
      <c r="AU9" s="4"/>
      <c r="AW9" s="5">
        <v>17500</v>
      </c>
      <c r="AX9">
        <f t="shared" si="0"/>
        <v>0</v>
      </c>
      <c r="AY9">
        <f t="shared" si="1"/>
        <v>0</v>
      </c>
    </row>
    <row r="10" spans="2:52" ht="18" customHeight="1">
      <c r="F10" s="2" t="s">
        <v>28</v>
      </c>
      <c r="G10" s="22">
        <v>17500</v>
      </c>
      <c r="H10" s="44" t="b">
        <v>0</v>
      </c>
      <c r="I10" s="44"/>
      <c r="J10" s="44"/>
      <c r="K10" s="44"/>
      <c r="L10" s="44"/>
      <c r="M10" s="44"/>
      <c r="N10" s="44"/>
      <c r="O10" s="44"/>
      <c r="P10" s="44"/>
      <c r="Q10" s="44"/>
      <c r="R10" s="1">
        <f t="shared" si="2"/>
        <v>0</v>
      </c>
      <c r="S10" s="1">
        <f t="shared" si="2"/>
        <v>0</v>
      </c>
      <c r="AN10" s="4"/>
      <c r="AU10" s="4"/>
      <c r="AW10" s="5">
        <v>14000</v>
      </c>
      <c r="AX10">
        <f t="shared" si="0"/>
        <v>0</v>
      </c>
      <c r="AY10">
        <f t="shared" si="1"/>
        <v>0</v>
      </c>
    </row>
    <row r="11" spans="2:52" ht="18" customHeight="1">
      <c r="F11" s="2" t="s">
        <v>29</v>
      </c>
      <c r="G11" s="22">
        <v>17500</v>
      </c>
      <c r="H11" s="44" t="b">
        <v>0</v>
      </c>
      <c r="I11" s="44"/>
      <c r="J11" s="44"/>
      <c r="K11" s="44"/>
      <c r="L11" s="44"/>
      <c r="M11" s="44"/>
      <c r="N11" s="44"/>
      <c r="O11" s="44"/>
      <c r="P11" s="44"/>
      <c r="Q11" s="44"/>
      <c r="R11" s="1">
        <f t="shared" si="2"/>
        <v>0</v>
      </c>
      <c r="S11" s="1">
        <f t="shared" si="2"/>
        <v>0</v>
      </c>
      <c r="AN11" s="4"/>
      <c r="AU11" s="4"/>
      <c r="AW11" s="5">
        <v>11000</v>
      </c>
      <c r="AX11">
        <f t="shared" si="0"/>
        <v>0</v>
      </c>
      <c r="AY11">
        <f t="shared" si="1"/>
        <v>0</v>
      </c>
    </row>
    <row r="12" spans="2:52" ht="18" customHeight="1">
      <c r="F12" s="2" t="s">
        <v>10</v>
      </c>
      <c r="G12" s="22">
        <v>17500</v>
      </c>
      <c r="H12" s="44" t="b">
        <v>0</v>
      </c>
      <c r="I12" s="44"/>
      <c r="J12" s="44"/>
      <c r="K12" s="44"/>
      <c r="L12" s="44"/>
      <c r="M12" s="44"/>
      <c r="N12" s="44"/>
      <c r="O12" s="44"/>
      <c r="P12" s="44"/>
      <c r="Q12" s="44"/>
      <c r="R12" s="1">
        <f t="shared" si="2"/>
        <v>0</v>
      </c>
      <c r="S12" s="1">
        <f t="shared" si="2"/>
        <v>0</v>
      </c>
      <c r="AN12" s="4"/>
      <c r="AU12" s="4"/>
    </row>
    <row r="13" spans="2:52" ht="18" customHeight="1">
      <c r="F13" s="2" t="s">
        <v>30</v>
      </c>
      <c r="G13" s="22">
        <v>14000</v>
      </c>
      <c r="H13" s="44" t="b">
        <v>0</v>
      </c>
      <c r="I13" s="44"/>
      <c r="J13" s="44"/>
      <c r="K13" s="44"/>
      <c r="L13" s="44"/>
      <c r="M13" s="44"/>
      <c r="N13" s="44"/>
      <c r="O13" s="44"/>
      <c r="P13" s="44"/>
      <c r="Q13" s="44"/>
      <c r="R13" s="1">
        <f t="shared" si="2"/>
        <v>0</v>
      </c>
      <c r="S13" s="1">
        <f t="shared" si="2"/>
        <v>0</v>
      </c>
      <c r="AN13" s="4"/>
      <c r="AU13" s="4"/>
    </row>
    <row r="14" spans="2:52" ht="18" customHeight="1">
      <c r="F14" s="2" t="s">
        <v>31</v>
      </c>
      <c r="G14" s="22">
        <v>11000</v>
      </c>
      <c r="H14" s="44" t="b">
        <v>0</v>
      </c>
      <c r="I14" s="44"/>
      <c r="J14" s="44"/>
      <c r="K14" s="44"/>
      <c r="L14" s="44"/>
      <c r="M14" s="44"/>
      <c r="N14" s="44"/>
      <c r="O14" s="44"/>
      <c r="P14" s="44"/>
      <c r="Q14" s="44"/>
      <c r="R14" s="1">
        <f t="shared" si="2"/>
        <v>0</v>
      </c>
      <c r="S14" s="1">
        <f t="shared" si="2"/>
        <v>0</v>
      </c>
      <c r="AN14" s="4"/>
      <c r="AU14" s="4"/>
    </row>
    <row r="15" spans="2:52" ht="9" customHeight="1">
      <c r="F15" s="3"/>
      <c r="G15" s="3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6"/>
      <c r="S15" s="6"/>
      <c r="AN15" s="5">
        <v>6000</v>
      </c>
      <c r="AO15">
        <f t="shared" ref="AO15:AO18" si="3">2*AN15</f>
        <v>12000</v>
      </c>
      <c r="AP15">
        <f t="shared" ref="AP15" si="4">3*AN15</f>
        <v>18000</v>
      </c>
      <c r="AS15">
        <f>SUMIF(H21,TRUE,AN15)</f>
        <v>0</v>
      </c>
      <c r="AT15">
        <f>SUMIF(K21,TRUE,AO15)</f>
        <v>0</v>
      </c>
      <c r="AU15">
        <f>SUMIF(P21,TRUE,AP15)</f>
        <v>0</v>
      </c>
      <c r="AY15">
        <f t="shared" ref="AY15:AY16" si="5">SUM(AS15:AX15)</f>
        <v>0</v>
      </c>
      <c r="AZ15">
        <f>AY15*1.23</f>
        <v>0</v>
      </c>
    </row>
    <row r="16" spans="2:52" ht="18" customHeight="1">
      <c r="F16" s="41" t="s">
        <v>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7">
        <f>SUM(R7:R14)</f>
        <v>0</v>
      </c>
      <c r="S16" s="7">
        <f>SUM(S7:S14)</f>
        <v>0</v>
      </c>
      <c r="AN16" s="5">
        <v>11000</v>
      </c>
      <c r="AO16">
        <v>17500</v>
      </c>
      <c r="AP16" s="29">
        <f>AO16+AN16</f>
        <v>28500</v>
      </c>
      <c r="AS16">
        <f>SUMIF(H22,TRUE,AN16)</f>
        <v>0</v>
      </c>
      <c r="AT16">
        <f>SUMIF(K22,TRUE,AO16)</f>
        <v>0</v>
      </c>
      <c r="AU16">
        <f>SUMIF(P22,TRUE,AP16)</f>
        <v>0</v>
      </c>
      <c r="AY16">
        <f t="shared" si="5"/>
        <v>0</v>
      </c>
      <c r="AZ16">
        <f t="shared" ref="AZ16:AZ18" si="6">AY16*1.23</f>
        <v>0</v>
      </c>
    </row>
    <row r="17" spans="6:61" ht="8.25" customHeight="1">
      <c r="F17" s="33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33"/>
      <c r="S17" s="33"/>
      <c r="AN17" s="5">
        <v>6000</v>
      </c>
      <c r="AO17">
        <f t="shared" si="3"/>
        <v>12000</v>
      </c>
      <c r="AP17">
        <f t="shared" ref="AP17:AP18" si="7">3*AN17</f>
        <v>18000</v>
      </c>
      <c r="AS17">
        <f>SUMIF(H23,TRUE,AN17)</f>
        <v>0</v>
      </c>
      <c r="AT17">
        <f>SUMIF(K23,TRUE,AO17)</f>
        <v>0</v>
      </c>
      <c r="AU17">
        <f>SUMIF(P23,TRUE,AP17)</f>
        <v>0</v>
      </c>
      <c r="AY17">
        <f t="shared" ref="AY17:AY18" si="8">SUM(AS17:AX17)</f>
        <v>0</v>
      </c>
      <c r="AZ17">
        <f t="shared" si="6"/>
        <v>0</v>
      </c>
    </row>
    <row r="18" spans="6:61" ht="7.5" customHeight="1">
      <c r="F18" s="34"/>
      <c r="G18" s="57"/>
      <c r="H18" s="58"/>
      <c r="I18" s="58"/>
      <c r="J18" s="58"/>
      <c r="K18" s="58"/>
      <c r="L18" s="58"/>
      <c r="M18" s="58"/>
      <c r="N18" s="58"/>
      <c r="O18" s="58"/>
      <c r="P18" s="58"/>
      <c r="Q18" s="59"/>
      <c r="R18" s="34"/>
      <c r="S18" s="34"/>
      <c r="AN18" s="5">
        <v>11000</v>
      </c>
      <c r="AO18">
        <f t="shared" si="3"/>
        <v>22000</v>
      </c>
      <c r="AP18">
        <f t="shared" si="7"/>
        <v>33000</v>
      </c>
      <c r="AS18">
        <f>SUMIF(H24,TRUE,AN18)</f>
        <v>0</v>
      </c>
      <c r="AT18">
        <f>SUMIF(K24,TRUE,AO18)</f>
        <v>0</v>
      </c>
      <c r="AU18">
        <f>SUMIF(P24,TRUE,AP18)</f>
        <v>0</v>
      </c>
      <c r="AY18">
        <f t="shared" si="8"/>
        <v>0</v>
      </c>
      <c r="AZ18">
        <f t="shared" si="6"/>
        <v>0</v>
      </c>
    </row>
    <row r="19" spans="6:61" ht="12" customHeight="1">
      <c r="F19" s="32" t="s">
        <v>5</v>
      </c>
      <c r="G19" s="32" t="s">
        <v>38</v>
      </c>
      <c r="H19" s="43" t="s">
        <v>11</v>
      </c>
      <c r="I19" s="43"/>
      <c r="J19" s="43"/>
      <c r="K19" s="43"/>
      <c r="L19" s="43"/>
      <c r="M19" s="43"/>
      <c r="N19" s="43"/>
      <c r="O19" s="43"/>
      <c r="P19" s="43"/>
      <c r="Q19" s="43"/>
      <c r="R19" s="32" t="s">
        <v>41</v>
      </c>
      <c r="S19" s="32" t="s">
        <v>41</v>
      </c>
      <c r="AN19" s="4"/>
      <c r="AU19" s="4"/>
    </row>
    <row r="20" spans="6:61" ht="11.25" customHeight="1">
      <c r="F20" s="32"/>
      <c r="G20" s="32"/>
      <c r="H20" s="43">
        <v>1</v>
      </c>
      <c r="I20" s="43"/>
      <c r="J20" s="43"/>
      <c r="K20" s="38">
        <v>2</v>
      </c>
      <c r="L20" s="38"/>
      <c r="M20" s="38"/>
      <c r="N20" s="38"/>
      <c r="O20" s="38">
        <v>3</v>
      </c>
      <c r="P20" s="38"/>
      <c r="Q20" s="38"/>
      <c r="R20" s="32"/>
      <c r="S20" s="32"/>
      <c r="AN20" s="4"/>
      <c r="AU20" s="4"/>
    </row>
    <row r="21" spans="6:61" ht="18" customHeight="1">
      <c r="F21" s="2" t="s">
        <v>6</v>
      </c>
      <c r="G21" s="5">
        <v>6000</v>
      </c>
      <c r="H21" s="46" t="b">
        <v>0</v>
      </c>
      <c r="I21" s="46"/>
      <c r="J21" s="46"/>
      <c r="K21" s="44" t="b">
        <v>0</v>
      </c>
      <c r="L21" s="44"/>
      <c r="M21" s="44"/>
      <c r="N21" s="44"/>
      <c r="O21" s="40" t="b">
        <v>0</v>
      </c>
      <c r="P21" s="40" t="b">
        <v>0</v>
      </c>
      <c r="Q21" s="40"/>
      <c r="R21" s="1">
        <f t="shared" ref="R21:S22" si="9">AY15</f>
        <v>0</v>
      </c>
      <c r="S21" s="1">
        <f t="shared" si="9"/>
        <v>0</v>
      </c>
      <c r="AN21" s="10"/>
      <c r="AU21" s="4"/>
    </row>
    <row r="22" spans="6:61" ht="18" customHeight="1">
      <c r="F22" s="2" t="s">
        <v>7</v>
      </c>
      <c r="G22" s="5">
        <v>11000</v>
      </c>
      <c r="H22" s="46" t="b">
        <v>0</v>
      </c>
      <c r="I22" s="46"/>
      <c r="J22" s="46"/>
      <c r="K22" s="44" t="b">
        <v>0</v>
      </c>
      <c r="L22" s="44"/>
      <c r="M22" s="44"/>
      <c r="N22" s="44"/>
      <c r="O22" s="40" t="b">
        <v>0</v>
      </c>
      <c r="P22" s="40" t="b">
        <v>0</v>
      </c>
      <c r="Q22" s="40"/>
      <c r="R22" s="1">
        <f t="shared" si="9"/>
        <v>0</v>
      </c>
      <c r="S22" s="1">
        <f t="shared" si="9"/>
        <v>0</v>
      </c>
      <c r="AN22" s="23">
        <v>2706</v>
      </c>
      <c r="AO22" s="8">
        <f>2*AN22</f>
        <v>5412</v>
      </c>
      <c r="AP22" s="8">
        <f>3*AN22</f>
        <v>8118</v>
      </c>
      <c r="AQ22" s="8">
        <f>4*AN22</f>
        <v>10824</v>
      </c>
      <c r="AR22" s="8">
        <f>5*AN22</f>
        <v>13530</v>
      </c>
      <c r="AS22" s="29">
        <f>AN22*6</f>
        <v>16236</v>
      </c>
      <c r="AT22" s="29">
        <f>AN22*7</f>
        <v>18942</v>
      </c>
      <c r="AU22" s="29">
        <f>AN22*8</f>
        <v>21648</v>
      </c>
      <c r="AV22" s="29">
        <f>AN22*9</f>
        <v>24354</v>
      </c>
      <c r="AW22" s="29">
        <f>AN22*10</f>
        <v>27060</v>
      </c>
      <c r="AX22" s="4">
        <f>SUMIF(H31,TRUE,AN22)</f>
        <v>0</v>
      </c>
      <c r="AY22" s="4">
        <f>SUMIF(I31,TRUE,AO22)</f>
        <v>0</v>
      </c>
      <c r="AZ22" s="4">
        <f t="shared" ref="AZ22:BG27" si="10">SUMIF(J31,TRUE,AP22)</f>
        <v>0</v>
      </c>
      <c r="BA22" s="4">
        <f t="shared" si="10"/>
        <v>0</v>
      </c>
      <c r="BB22" s="4">
        <f t="shared" si="10"/>
        <v>0</v>
      </c>
      <c r="BC22" s="4">
        <f t="shared" si="10"/>
        <v>0</v>
      </c>
      <c r="BD22" s="4">
        <f t="shared" si="10"/>
        <v>0</v>
      </c>
      <c r="BE22" s="4">
        <f t="shared" si="10"/>
        <v>0</v>
      </c>
      <c r="BF22" s="4">
        <f t="shared" si="10"/>
        <v>0</v>
      </c>
      <c r="BG22" s="4">
        <f t="shared" si="10"/>
        <v>0</v>
      </c>
      <c r="BH22" s="4">
        <f>SUM(AX22:BG22)</f>
        <v>0</v>
      </c>
      <c r="BI22" s="4">
        <f>BH22</f>
        <v>0</v>
      </c>
    </row>
    <row r="23" spans="6:61" ht="18" customHeight="1">
      <c r="F23" s="2" t="s">
        <v>32</v>
      </c>
      <c r="G23" s="5">
        <v>6000</v>
      </c>
      <c r="H23" s="46" t="b">
        <v>0</v>
      </c>
      <c r="I23" s="46"/>
      <c r="J23" s="46"/>
      <c r="K23" s="44" t="b">
        <v>0</v>
      </c>
      <c r="L23" s="44"/>
      <c r="M23" s="44"/>
      <c r="N23" s="44"/>
      <c r="O23" s="40" t="b">
        <v>0</v>
      </c>
      <c r="P23" s="40" t="b">
        <v>0</v>
      </c>
      <c r="Q23" s="40"/>
      <c r="R23" s="1">
        <f>AY17</f>
        <v>0</v>
      </c>
      <c r="S23" s="1">
        <f>AZ17</f>
        <v>0</v>
      </c>
      <c r="AN23" s="23">
        <v>2214</v>
      </c>
      <c r="AO23" s="8">
        <f t="shared" ref="AO23:AO27" si="11">2*AN23</f>
        <v>4428</v>
      </c>
      <c r="AP23" s="8">
        <f t="shared" ref="AP23:AP26" si="12">3*AN23</f>
        <v>6642</v>
      </c>
      <c r="AQ23" s="8">
        <f t="shared" ref="AQ23:AQ27" si="13">4*AN23</f>
        <v>8856</v>
      </c>
      <c r="AR23" s="8">
        <f t="shared" ref="AR23:AR27" si="14">5*AN23</f>
        <v>11070</v>
      </c>
      <c r="AS23" s="29">
        <f t="shared" ref="AS23:AS27" si="15">AN23*6</f>
        <v>13284</v>
      </c>
      <c r="AT23" s="29">
        <f t="shared" ref="AT23:AT27" si="16">AN23*7</f>
        <v>15498</v>
      </c>
      <c r="AU23" s="29">
        <f t="shared" ref="AU23:AU27" si="17">AN23*8</f>
        <v>17712</v>
      </c>
      <c r="AV23" s="29">
        <f t="shared" ref="AV23:AV27" si="18">AN23*9</f>
        <v>19926</v>
      </c>
      <c r="AW23" s="29">
        <f t="shared" ref="AW23:AW27" si="19">AN23*10</f>
        <v>22140</v>
      </c>
      <c r="AX23" s="4">
        <f>SUMIF(H32,TRUE,AN23)</f>
        <v>0</v>
      </c>
      <c r="AY23" s="4">
        <f t="shared" ref="AY23:AY27" si="20">SUMIF(I32,TRUE,AO23)</f>
        <v>0</v>
      </c>
      <c r="AZ23" s="4">
        <f t="shared" ref="AZ23:AZ27" si="21">SUMIF(J32,TRUE,AP23)</f>
        <v>0</v>
      </c>
      <c r="BA23" s="4">
        <f t="shared" si="10"/>
        <v>0</v>
      </c>
      <c r="BB23" s="4">
        <f t="shared" ref="BB23:BB27" si="22">SUMIF(L32,TRUE,AR23)</f>
        <v>0</v>
      </c>
      <c r="BC23" s="4">
        <f t="shared" si="10"/>
        <v>0</v>
      </c>
      <c r="BD23" s="4">
        <f t="shared" ref="BD23:BD27" si="23">SUMIF(N32,TRUE,AT23)</f>
        <v>0</v>
      </c>
      <c r="BE23" s="4">
        <f t="shared" si="10"/>
        <v>0</v>
      </c>
      <c r="BF23" s="4">
        <f t="shared" ref="BF23:BF27" si="24">SUMIF(P32,TRUE,AV23)</f>
        <v>0</v>
      </c>
      <c r="BG23" s="4">
        <f t="shared" si="10"/>
        <v>0</v>
      </c>
      <c r="BH23" s="4">
        <f t="shared" ref="BH23:BH27" si="25">SUM(AX23:BG23)</f>
        <v>0</v>
      </c>
      <c r="BI23" s="4">
        <f t="shared" ref="BI23:BI27" si="26">BH23</f>
        <v>0</v>
      </c>
    </row>
    <row r="24" spans="6:61" ht="18.75" customHeight="1">
      <c r="F24" s="2" t="s">
        <v>33</v>
      </c>
      <c r="G24" s="5">
        <v>11000</v>
      </c>
      <c r="H24" s="46" t="b">
        <v>0</v>
      </c>
      <c r="I24" s="46"/>
      <c r="J24" s="46"/>
      <c r="K24" s="44" t="b">
        <v>0</v>
      </c>
      <c r="L24" s="44"/>
      <c r="M24" s="44"/>
      <c r="N24" s="44"/>
      <c r="O24" s="40" t="b">
        <v>0</v>
      </c>
      <c r="P24" s="40" t="b">
        <v>0</v>
      </c>
      <c r="Q24" s="40"/>
      <c r="R24" s="1">
        <f>AY18</f>
        <v>0</v>
      </c>
      <c r="S24" s="1">
        <f>AZ18</f>
        <v>0</v>
      </c>
      <c r="AN24" s="23">
        <v>2890.5</v>
      </c>
      <c r="AO24" s="8">
        <f t="shared" si="11"/>
        <v>5781</v>
      </c>
      <c r="AP24" s="8">
        <f t="shared" si="12"/>
        <v>8671.5</v>
      </c>
      <c r="AQ24" s="8">
        <f t="shared" si="13"/>
        <v>11562</v>
      </c>
      <c r="AR24" s="8">
        <f t="shared" si="14"/>
        <v>14452.5</v>
      </c>
      <c r="AS24" s="29">
        <f t="shared" si="15"/>
        <v>17343</v>
      </c>
      <c r="AT24" s="30">
        <f t="shared" si="16"/>
        <v>20233.5</v>
      </c>
      <c r="AU24" s="29">
        <f t="shared" si="17"/>
        <v>23124</v>
      </c>
      <c r="AV24" s="29">
        <f t="shared" si="18"/>
        <v>26014.5</v>
      </c>
      <c r="AW24" s="29">
        <f t="shared" si="19"/>
        <v>28905</v>
      </c>
      <c r="AX24" s="4">
        <f>SUMIF(H33,TRUE,AN24)</f>
        <v>0</v>
      </c>
      <c r="AY24" s="4">
        <f t="shared" si="20"/>
        <v>0</v>
      </c>
      <c r="AZ24" s="4">
        <f t="shared" si="21"/>
        <v>0</v>
      </c>
      <c r="BA24" s="4">
        <f t="shared" si="10"/>
        <v>0</v>
      </c>
      <c r="BB24" s="4">
        <f t="shared" si="22"/>
        <v>0</v>
      </c>
      <c r="BC24" s="4">
        <f t="shared" si="10"/>
        <v>0</v>
      </c>
      <c r="BD24" s="4">
        <f t="shared" si="23"/>
        <v>0</v>
      </c>
      <c r="BE24" s="4">
        <f t="shared" si="10"/>
        <v>0</v>
      </c>
      <c r="BF24" s="4">
        <f t="shared" si="24"/>
        <v>0</v>
      </c>
      <c r="BG24" s="4">
        <f t="shared" si="10"/>
        <v>0</v>
      </c>
      <c r="BH24" s="4">
        <f t="shared" si="25"/>
        <v>0</v>
      </c>
      <c r="BI24" s="4">
        <f t="shared" si="26"/>
        <v>0</v>
      </c>
    </row>
    <row r="25" spans="6:61" ht="9.75" customHeight="1">
      <c r="F25" s="2"/>
      <c r="G25" s="1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1"/>
      <c r="S25" s="1"/>
      <c r="AN25" s="23" t="s">
        <v>16</v>
      </c>
      <c r="AO25" s="8"/>
      <c r="AP25" s="8"/>
      <c r="AQ25" s="8"/>
      <c r="AR25" s="8"/>
      <c r="AS25" s="29"/>
      <c r="AT25" s="29"/>
      <c r="AU25" s="29"/>
      <c r="AV25" s="29"/>
      <c r="AW25" s="29"/>
      <c r="AX25" s="4">
        <f>SUMIF(H34,TRUE,AN25)</f>
        <v>0</v>
      </c>
      <c r="AY25" s="4">
        <f t="shared" si="20"/>
        <v>0</v>
      </c>
      <c r="AZ25" s="4">
        <f t="shared" si="21"/>
        <v>0</v>
      </c>
      <c r="BA25" s="4">
        <f t="shared" si="10"/>
        <v>0</v>
      </c>
      <c r="BB25" s="4">
        <f t="shared" si="22"/>
        <v>0</v>
      </c>
      <c r="BC25" s="4">
        <f t="shared" si="10"/>
        <v>0</v>
      </c>
      <c r="BD25" s="4">
        <f t="shared" si="23"/>
        <v>0</v>
      </c>
      <c r="BE25" s="4">
        <f t="shared" si="10"/>
        <v>0</v>
      </c>
      <c r="BF25" s="4">
        <f t="shared" si="24"/>
        <v>0</v>
      </c>
      <c r="BG25" s="4">
        <f t="shared" si="10"/>
        <v>0</v>
      </c>
      <c r="BH25" s="4">
        <f t="shared" si="25"/>
        <v>0</v>
      </c>
      <c r="BI25" s="4">
        <f t="shared" si="26"/>
        <v>0</v>
      </c>
    </row>
    <row r="26" spans="6:61" ht="18" customHeight="1">
      <c r="F26" s="41" t="s">
        <v>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7">
        <f>SUM(R21:R24)</f>
        <v>0</v>
      </c>
      <c r="S26" s="7">
        <f>SUM(S21:S24)</f>
        <v>0</v>
      </c>
      <c r="AN26" s="23">
        <v>4689.99</v>
      </c>
      <c r="AO26" s="8">
        <f t="shared" si="11"/>
        <v>9379.98</v>
      </c>
      <c r="AP26" s="8">
        <f t="shared" si="12"/>
        <v>14069.97</v>
      </c>
      <c r="AQ26" s="8">
        <f t="shared" si="13"/>
        <v>18759.96</v>
      </c>
      <c r="AR26" s="8">
        <f t="shared" si="14"/>
        <v>23449.949999999997</v>
      </c>
      <c r="AS26" s="29">
        <f t="shared" si="15"/>
        <v>28139.94</v>
      </c>
      <c r="AT26" s="29">
        <f t="shared" si="16"/>
        <v>32829.93</v>
      </c>
      <c r="AU26" s="29">
        <f t="shared" si="17"/>
        <v>37519.919999999998</v>
      </c>
      <c r="AV26" s="29">
        <f t="shared" si="18"/>
        <v>42209.909999999996</v>
      </c>
      <c r="AW26" s="29">
        <f t="shared" si="19"/>
        <v>46899.899999999994</v>
      </c>
      <c r="AX26" s="4">
        <f>SUMIF(H35,TRUE,AN26)</f>
        <v>0</v>
      </c>
      <c r="AY26" s="4">
        <f t="shared" si="20"/>
        <v>0</v>
      </c>
      <c r="AZ26" s="4">
        <f t="shared" si="21"/>
        <v>0</v>
      </c>
      <c r="BA26" s="4">
        <f t="shared" si="10"/>
        <v>0</v>
      </c>
      <c r="BB26" s="4">
        <f t="shared" si="22"/>
        <v>0</v>
      </c>
      <c r="BC26" s="4">
        <f t="shared" si="10"/>
        <v>0</v>
      </c>
      <c r="BD26" s="4">
        <f t="shared" si="23"/>
        <v>0</v>
      </c>
      <c r="BE26" s="4">
        <f t="shared" si="10"/>
        <v>0</v>
      </c>
      <c r="BF26" s="4">
        <f t="shared" si="24"/>
        <v>0</v>
      </c>
      <c r="BG26" s="4">
        <f t="shared" si="10"/>
        <v>0</v>
      </c>
      <c r="BH26" s="4">
        <f t="shared" si="25"/>
        <v>0</v>
      </c>
      <c r="BI26" s="4">
        <f t="shared" si="26"/>
        <v>0</v>
      </c>
    </row>
    <row r="27" spans="6:61" ht="14.25" customHeight="1">
      <c r="F27" s="18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16"/>
      <c r="S27" s="16"/>
      <c r="AN27" s="23">
        <v>3997.5</v>
      </c>
      <c r="AO27" s="8">
        <f t="shared" si="11"/>
        <v>7995</v>
      </c>
      <c r="AP27" s="8">
        <f>3*AN27</f>
        <v>11992.5</v>
      </c>
      <c r="AQ27" s="8">
        <f t="shared" si="13"/>
        <v>15990</v>
      </c>
      <c r="AR27" s="8">
        <f t="shared" si="14"/>
        <v>19987.5</v>
      </c>
      <c r="AS27" s="29">
        <f t="shared" si="15"/>
        <v>23985</v>
      </c>
      <c r="AT27" s="29">
        <f t="shared" si="16"/>
        <v>27982.5</v>
      </c>
      <c r="AU27" s="29">
        <f t="shared" si="17"/>
        <v>31980</v>
      </c>
      <c r="AV27" s="29">
        <f t="shared" si="18"/>
        <v>35977.5</v>
      </c>
      <c r="AW27" s="29">
        <f t="shared" si="19"/>
        <v>39975</v>
      </c>
      <c r="AX27" s="4">
        <f>SUMIF(H36,TRUE,AN27)</f>
        <v>0</v>
      </c>
      <c r="AY27" s="4">
        <f t="shared" si="20"/>
        <v>0</v>
      </c>
      <c r="AZ27" s="4">
        <f t="shared" si="21"/>
        <v>0</v>
      </c>
      <c r="BA27" s="4">
        <f t="shared" si="10"/>
        <v>0</v>
      </c>
      <c r="BB27" s="4">
        <f t="shared" si="22"/>
        <v>0</v>
      </c>
      <c r="BC27" s="4">
        <f t="shared" si="10"/>
        <v>0</v>
      </c>
      <c r="BD27" s="4">
        <f t="shared" si="23"/>
        <v>0</v>
      </c>
      <c r="BE27" s="4">
        <f t="shared" si="10"/>
        <v>0</v>
      </c>
      <c r="BF27" s="4">
        <f t="shared" si="24"/>
        <v>0</v>
      </c>
      <c r="BG27" s="4">
        <f t="shared" si="10"/>
        <v>0</v>
      </c>
      <c r="BH27" s="4">
        <f t="shared" si="25"/>
        <v>0</v>
      </c>
      <c r="BI27" s="4">
        <f t="shared" si="26"/>
        <v>0</v>
      </c>
    </row>
    <row r="28" spans="6:61" ht="12.75" customHeight="1">
      <c r="F28" s="32" t="s">
        <v>36</v>
      </c>
      <c r="G28" s="32" t="s">
        <v>38</v>
      </c>
      <c r="H28" s="39" t="s">
        <v>11</v>
      </c>
      <c r="I28" s="39"/>
      <c r="J28" s="39"/>
      <c r="K28" s="39"/>
      <c r="L28" s="39"/>
      <c r="M28" s="39"/>
      <c r="N28" s="39"/>
      <c r="O28" s="39"/>
      <c r="P28" s="39"/>
      <c r="Q28" s="39"/>
      <c r="R28" s="69" t="s">
        <v>38</v>
      </c>
      <c r="S28" s="69" t="s">
        <v>38</v>
      </c>
      <c r="AN28" s="9"/>
      <c r="AS28" s="4"/>
      <c r="AT28" s="4"/>
      <c r="AU28" s="4"/>
      <c r="AV28" s="4"/>
      <c r="AW28" s="4"/>
    </row>
    <row r="29" spans="6:61" ht="11.25" customHeight="1">
      <c r="F29" s="38"/>
      <c r="G29" s="32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70"/>
      <c r="S29" s="70"/>
      <c r="AN29" s="10"/>
    </row>
    <row r="30" spans="6:61" ht="15.75" customHeight="1">
      <c r="F30" s="13" t="s">
        <v>13</v>
      </c>
      <c r="G30" s="32"/>
      <c r="H30" s="25">
        <v>1</v>
      </c>
      <c r="I30" s="25">
        <v>2</v>
      </c>
      <c r="J30" s="25">
        <v>3</v>
      </c>
      <c r="K30" s="25">
        <v>4</v>
      </c>
      <c r="L30" s="25">
        <v>5</v>
      </c>
      <c r="M30" s="25">
        <v>6</v>
      </c>
      <c r="N30" s="25">
        <v>7</v>
      </c>
      <c r="O30" s="25">
        <v>8</v>
      </c>
      <c r="P30" s="25">
        <v>9</v>
      </c>
      <c r="Q30" s="25">
        <v>10</v>
      </c>
      <c r="R30" s="13"/>
      <c r="S30" s="15"/>
    </row>
    <row r="31" spans="6:61" ht="18" customHeight="1">
      <c r="F31" s="2" t="s">
        <v>12</v>
      </c>
      <c r="G31" s="22">
        <v>2706</v>
      </c>
      <c r="H31" s="24" t="b">
        <v>0</v>
      </c>
      <c r="I31" s="24" t="b">
        <v>0</v>
      </c>
      <c r="J31" s="24" t="b">
        <v>0</v>
      </c>
      <c r="K31" s="24" t="b">
        <v>0</v>
      </c>
      <c r="L31" s="24" t="b">
        <v>0</v>
      </c>
      <c r="M31" s="24" t="b">
        <v>0</v>
      </c>
      <c r="N31" s="24" t="b">
        <v>0</v>
      </c>
      <c r="O31" s="24" t="b">
        <v>0</v>
      </c>
      <c r="P31" s="27" t="b">
        <v>0</v>
      </c>
      <c r="Q31" s="28" t="b">
        <v>0</v>
      </c>
      <c r="R31" s="1">
        <f>BH22</f>
        <v>0</v>
      </c>
      <c r="S31" s="1">
        <f>BI22</f>
        <v>0</v>
      </c>
    </row>
    <row r="32" spans="6:61" ht="18" customHeight="1">
      <c r="F32" s="2" t="s">
        <v>14</v>
      </c>
      <c r="G32" s="22">
        <v>2214</v>
      </c>
      <c r="H32" s="26" t="b">
        <v>0</v>
      </c>
      <c r="I32" s="26" t="b">
        <v>0</v>
      </c>
      <c r="J32" s="26" t="b">
        <v>0</v>
      </c>
      <c r="K32" s="26" t="b">
        <v>0</v>
      </c>
      <c r="L32" s="26" t="b">
        <v>0</v>
      </c>
      <c r="M32" s="26" t="b">
        <v>0</v>
      </c>
      <c r="N32" s="26" t="b">
        <v>0</v>
      </c>
      <c r="O32" s="26" t="b">
        <v>0</v>
      </c>
      <c r="P32" s="27" t="b">
        <v>0</v>
      </c>
      <c r="Q32" s="28" t="b">
        <v>0</v>
      </c>
      <c r="R32" s="1">
        <f t="shared" ref="R32:S36" si="27">BH23</f>
        <v>0</v>
      </c>
      <c r="S32" s="1">
        <f t="shared" si="27"/>
        <v>0</v>
      </c>
    </row>
    <row r="33" spans="6:61" ht="18.75" customHeight="1">
      <c r="F33" s="2" t="s">
        <v>8</v>
      </c>
      <c r="G33" s="22">
        <v>2890.5</v>
      </c>
      <c r="H33" s="26" t="b">
        <v>0</v>
      </c>
      <c r="I33" s="26" t="b">
        <v>0</v>
      </c>
      <c r="J33" s="26" t="b">
        <v>0</v>
      </c>
      <c r="K33" s="26" t="b">
        <v>0</v>
      </c>
      <c r="L33" s="26" t="b">
        <v>0</v>
      </c>
      <c r="M33" s="26" t="b">
        <v>0</v>
      </c>
      <c r="N33" s="26" t="b">
        <v>0</v>
      </c>
      <c r="O33" s="26" t="b">
        <v>0</v>
      </c>
      <c r="P33" s="27" t="b">
        <v>0</v>
      </c>
      <c r="Q33" s="28" t="b">
        <v>0</v>
      </c>
      <c r="R33" s="1">
        <f t="shared" si="27"/>
        <v>0</v>
      </c>
      <c r="S33" s="1">
        <f t="shared" si="27"/>
        <v>0</v>
      </c>
      <c r="AN33">
        <v>3136</v>
      </c>
      <c r="AO33">
        <f>AN33*2</f>
        <v>6272</v>
      </c>
      <c r="AP33">
        <f>AN33*3</f>
        <v>9408</v>
      </c>
      <c r="AQ33">
        <f>AN33*4</f>
        <v>12544</v>
      </c>
      <c r="AR33">
        <f>AN33*5</f>
        <v>15680</v>
      </c>
      <c r="AS33">
        <f>AN33*6</f>
        <v>18816</v>
      </c>
      <c r="AT33">
        <f>AN33*7</f>
        <v>21952</v>
      </c>
      <c r="AU33">
        <f>AN33*8</f>
        <v>25088</v>
      </c>
      <c r="AV33">
        <f>AN33*9</f>
        <v>28224</v>
      </c>
      <c r="AW33">
        <f>AN33*10</f>
        <v>31360</v>
      </c>
      <c r="AX33">
        <f>SUMIF(H42,TRUE,AN33)</f>
        <v>0</v>
      </c>
      <c r="AY33">
        <f>SUMIF(I42,TRUE,AO33)</f>
        <v>0</v>
      </c>
      <c r="AZ33">
        <f t="shared" ref="AZ33:BG42" si="28">SUMIF(J42,TRUE,AP33)</f>
        <v>0</v>
      </c>
      <c r="BA33">
        <f t="shared" si="28"/>
        <v>0</v>
      </c>
      <c r="BB33">
        <f t="shared" si="28"/>
        <v>0</v>
      </c>
      <c r="BC33">
        <f t="shared" si="28"/>
        <v>0</v>
      </c>
      <c r="BD33">
        <f t="shared" si="28"/>
        <v>0</v>
      </c>
      <c r="BE33">
        <f t="shared" si="28"/>
        <v>0</v>
      </c>
      <c r="BF33">
        <f t="shared" si="28"/>
        <v>0</v>
      </c>
      <c r="BG33">
        <f t="shared" si="28"/>
        <v>0</v>
      </c>
      <c r="BH33">
        <f>SUM(AX33:BG33)</f>
        <v>0</v>
      </c>
      <c r="BI33">
        <f>BH33</f>
        <v>0</v>
      </c>
    </row>
    <row r="34" spans="6:61" ht="14.25" customHeight="1">
      <c r="F34" s="13" t="s">
        <v>15</v>
      </c>
      <c r="G34" s="22" t="s">
        <v>16</v>
      </c>
      <c r="H34" s="47" t="s">
        <v>16</v>
      </c>
      <c r="I34" s="47"/>
      <c r="J34" s="47"/>
      <c r="K34" s="47"/>
      <c r="L34" s="47"/>
      <c r="M34" s="47"/>
      <c r="N34" s="47"/>
      <c r="O34" s="47"/>
      <c r="P34" s="47"/>
      <c r="Q34" s="47"/>
      <c r="R34" s="1">
        <f t="shared" si="27"/>
        <v>0</v>
      </c>
      <c r="S34" s="1">
        <f t="shared" si="27"/>
        <v>0</v>
      </c>
      <c r="AN34">
        <v>4428</v>
      </c>
      <c r="AO34">
        <f t="shared" ref="AO34:AO42" si="29">AN34*2</f>
        <v>8856</v>
      </c>
      <c r="AP34">
        <f t="shared" ref="AP34:AP42" si="30">AN34*3</f>
        <v>13284</v>
      </c>
      <c r="AQ34">
        <f t="shared" ref="AQ34:AQ42" si="31">AN34*4</f>
        <v>17712</v>
      </c>
      <c r="AR34">
        <f t="shared" ref="AR34:AR42" si="32">AN34*5</f>
        <v>22140</v>
      </c>
      <c r="AS34">
        <f t="shared" ref="AS34:AS42" si="33">AN34*6</f>
        <v>26568</v>
      </c>
      <c r="AT34">
        <f t="shared" ref="AT34:AT42" si="34">AN34*7</f>
        <v>30996</v>
      </c>
      <c r="AU34">
        <f t="shared" ref="AU34:AU42" si="35">AN34*8</f>
        <v>35424</v>
      </c>
      <c r="AV34">
        <f t="shared" ref="AV34:AV42" si="36">AN34*9</f>
        <v>39852</v>
      </c>
      <c r="AW34">
        <f t="shared" ref="AW34:AW42" si="37">AN34*10</f>
        <v>44280</v>
      </c>
      <c r="AX34">
        <f t="shared" ref="AX34:AY42" si="38">SUMIF(H43,TRUE,AN34)</f>
        <v>0</v>
      </c>
      <c r="AY34">
        <f t="shared" si="38"/>
        <v>0</v>
      </c>
      <c r="AZ34">
        <f t="shared" si="28"/>
        <v>0</v>
      </c>
      <c r="BA34">
        <f t="shared" si="28"/>
        <v>0</v>
      </c>
      <c r="BB34">
        <f t="shared" si="28"/>
        <v>0</v>
      </c>
      <c r="BC34">
        <f t="shared" si="28"/>
        <v>0</v>
      </c>
      <c r="BD34">
        <f t="shared" si="28"/>
        <v>0</v>
      </c>
      <c r="BE34">
        <f t="shared" si="28"/>
        <v>0</v>
      </c>
      <c r="BF34">
        <f t="shared" si="28"/>
        <v>0</v>
      </c>
      <c r="BG34">
        <f t="shared" si="28"/>
        <v>0</v>
      </c>
      <c r="BH34">
        <f t="shared" ref="BH34:BH42" si="39">SUM(AX34:BG34)</f>
        <v>0</v>
      </c>
      <c r="BI34">
        <f t="shared" ref="BI34:BI42" si="40">BH34</f>
        <v>0</v>
      </c>
    </row>
    <row r="35" spans="6:61" ht="14.25" customHeight="1">
      <c r="F35" s="2" t="s">
        <v>17</v>
      </c>
      <c r="G35" s="22">
        <v>4689.99</v>
      </c>
      <c r="H35" s="26" t="b">
        <v>0</v>
      </c>
      <c r="I35" s="26" t="b">
        <v>0</v>
      </c>
      <c r="J35" s="12" t="b">
        <v>0</v>
      </c>
      <c r="K35" s="12" t="b">
        <v>0</v>
      </c>
      <c r="L35" s="26" t="b">
        <v>0</v>
      </c>
      <c r="M35" s="26" t="b">
        <v>0</v>
      </c>
      <c r="N35" s="26" t="b">
        <v>0</v>
      </c>
      <c r="O35" s="26" t="b">
        <v>0</v>
      </c>
      <c r="P35" s="26" t="b">
        <v>0</v>
      </c>
      <c r="Q35" s="26" t="b">
        <v>0</v>
      </c>
      <c r="R35" s="1">
        <f t="shared" si="27"/>
        <v>0</v>
      </c>
      <c r="S35" s="1">
        <f t="shared" si="27"/>
        <v>0</v>
      </c>
      <c r="AN35">
        <v>2337</v>
      </c>
      <c r="AO35">
        <f t="shared" si="29"/>
        <v>4674</v>
      </c>
      <c r="AP35">
        <f t="shared" si="30"/>
        <v>7011</v>
      </c>
      <c r="AQ35">
        <f t="shared" si="31"/>
        <v>9348</v>
      </c>
      <c r="AR35">
        <f t="shared" si="32"/>
        <v>11685</v>
      </c>
      <c r="AS35">
        <f t="shared" si="33"/>
        <v>14022</v>
      </c>
      <c r="AT35">
        <f t="shared" si="34"/>
        <v>16359</v>
      </c>
      <c r="AU35">
        <f t="shared" si="35"/>
        <v>18696</v>
      </c>
      <c r="AV35">
        <f t="shared" si="36"/>
        <v>21033</v>
      </c>
      <c r="AW35">
        <f t="shared" si="37"/>
        <v>23370</v>
      </c>
      <c r="AX35">
        <f t="shared" si="38"/>
        <v>0</v>
      </c>
      <c r="AY35">
        <f t="shared" si="38"/>
        <v>0</v>
      </c>
      <c r="AZ35">
        <f t="shared" si="28"/>
        <v>0</v>
      </c>
      <c r="BA35">
        <f t="shared" si="28"/>
        <v>0</v>
      </c>
      <c r="BB35">
        <f t="shared" si="28"/>
        <v>0</v>
      </c>
      <c r="BC35">
        <f t="shared" si="28"/>
        <v>0</v>
      </c>
      <c r="BD35">
        <f t="shared" si="28"/>
        <v>0</v>
      </c>
      <c r="BE35">
        <f t="shared" si="28"/>
        <v>0</v>
      </c>
      <c r="BF35">
        <f t="shared" si="28"/>
        <v>0</v>
      </c>
      <c r="BG35">
        <f t="shared" si="28"/>
        <v>0</v>
      </c>
      <c r="BH35">
        <f t="shared" si="39"/>
        <v>0</v>
      </c>
      <c r="BI35">
        <f t="shared" si="40"/>
        <v>0</v>
      </c>
    </row>
    <row r="36" spans="6:61" ht="15.75" customHeight="1">
      <c r="F36" s="2" t="s">
        <v>9</v>
      </c>
      <c r="G36" s="22">
        <v>3997.5</v>
      </c>
      <c r="H36" s="26" t="b">
        <v>0</v>
      </c>
      <c r="I36" s="26"/>
      <c r="J36" s="26" t="b">
        <v>0</v>
      </c>
      <c r="K36" s="26" t="b">
        <v>0</v>
      </c>
      <c r="L36" s="26" t="b">
        <v>0</v>
      </c>
      <c r="M36" s="26" t="b">
        <v>0</v>
      </c>
      <c r="N36" s="26" t="b">
        <v>0</v>
      </c>
      <c r="O36" s="26" t="b">
        <v>0</v>
      </c>
      <c r="P36" s="27" t="b">
        <v>0</v>
      </c>
      <c r="Q36" s="27" t="b">
        <v>0</v>
      </c>
      <c r="R36" s="1">
        <f t="shared" si="27"/>
        <v>0</v>
      </c>
      <c r="S36" s="1">
        <f t="shared" si="27"/>
        <v>0</v>
      </c>
      <c r="AN36">
        <v>2054</v>
      </c>
      <c r="AO36">
        <f t="shared" si="29"/>
        <v>4108</v>
      </c>
      <c r="AP36">
        <f t="shared" si="30"/>
        <v>6162</v>
      </c>
      <c r="AQ36">
        <f t="shared" si="31"/>
        <v>8216</v>
      </c>
      <c r="AR36">
        <f t="shared" si="32"/>
        <v>10270</v>
      </c>
      <c r="AS36">
        <f t="shared" si="33"/>
        <v>12324</v>
      </c>
      <c r="AT36">
        <f t="shared" si="34"/>
        <v>14378</v>
      </c>
      <c r="AU36">
        <f t="shared" si="35"/>
        <v>16432</v>
      </c>
      <c r="AV36">
        <f t="shared" si="36"/>
        <v>18486</v>
      </c>
      <c r="AW36">
        <f t="shared" si="37"/>
        <v>20540</v>
      </c>
      <c r="AX36">
        <f t="shared" si="38"/>
        <v>0</v>
      </c>
      <c r="AY36">
        <f t="shared" si="38"/>
        <v>0</v>
      </c>
      <c r="AZ36">
        <f t="shared" si="28"/>
        <v>0</v>
      </c>
      <c r="BA36">
        <f t="shared" si="28"/>
        <v>0</v>
      </c>
      <c r="BB36">
        <f t="shared" si="28"/>
        <v>0</v>
      </c>
      <c r="BC36">
        <f t="shared" si="28"/>
        <v>0</v>
      </c>
      <c r="BD36">
        <f t="shared" si="28"/>
        <v>0</v>
      </c>
      <c r="BE36">
        <f t="shared" si="28"/>
        <v>0</v>
      </c>
      <c r="BF36">
        <f t="shared" si="28"/>
        <v>0</v>
      </c>
      <c r="BG36">
        <f t="shared" si="28"/>
        <v>0</v>
      </c>
      <c r="BH36">
        <f t="shared" si="39"/>
        <v>0</v>
      </c>
      <c r="BI36">
        <f t="shared" si="40"/>
        <v>0</v>
      </c>
    </row>
    <row r="37" spans="6:61" ht="18.75" customHeight="1">
      <c r="F37" s="41" t="s"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20">
        <f>SUM(R31:R36)</f>
        <v>0</v>
      </c>
      <c r="S37" s="20">
        <f>SUM(S31:S36)</f>
        <v>0</v>
      </c>
      <c r="AX37">
        <f t="shared" si="38"/>
        <v>0</v>
      </c>
      <c r="AY37">
        <f t="shared" si="38"/>
        <v>0</v>
      </c>
      <c r="AZ37">
        <f t="shared" si="28"/>
        <v>0</v>
      </c>
      <c r="BA37">
        <f t="shared" si="28"/>
        <v>0</v>
      </c>
      <c r="BB37">
        <f t="shared" si="28"/>
        <v>0</v>
      </c>
      <c r="BC37">
        <f t="shared" si="28"/>
        <v>0</v>
      </c>
      <c r="BD37">
        <f t="shared" si="28"/>
        <v>0</v>
      </c>
      <c r="BE37">
        <f t="shared" si="28"/>
        <v>0</v>
      </c>
      <c r="BF37">
        <f t="shared" si="28"/>
        <v>0</v>
      </c>
      <c r="BG37">
        <f t="shared" si="28"/>
        <v>0</v>
      </c>
      <c r="BH37">
        <f t="shared" si="39"/>
        <v>0</v>
      </c>
      <c r="BI37">
        <f t="shared" si="40"/>
        <v>0</v>
      </c>
    </row>
    <row r="38" spans="6:61">
      <c r="F38" s="16"/>
      <c r="G38" s="60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16"/>
      <c r="S38" s="16"/>
      <c r="AN38">
        <v>4305</v>
      </c>
      <c r="AO38">
        <f t="shared" si="29"/>
        <v>8610</v>
      </c>
      <c r="AP38">
        <f t="shared" si="30"/>
        <v>12915</v>
      </c>
      <c r="AQ38">
        <f t="shared" si="31"/>
        <v>17220</v>
      </c>
      <c r="AR38">
        <f t="shared" si="32"/>
        <v>21525</v>
      </c>
      <c r="AS38">
        <f t="shared" si="33"/>
        <v>25830</v>
      </c>
      <c r="AT38">
        <f t="shared" si="34"/>
        <v>30135</v>
      </c>
      <c r="AU38">
        <f t="shared" si="35"/>
        <v>34440</v>
      </c>
      <c r="AV38">
        <f t="shared" si="36"/>
        <v>38745</v>
      </c>
      <c r="AW38">
        <f t="shared" si="37"/>
        <v>43050</v>
      </c>
      <c r="AX38">
        <f t="shared" si="38"/>
        <v>0</v>
      </c>
      <c r="AY38">
        <f t="shared" si="38"/>
        <v>0</v>
      </c>
      <c r="AZ38">
        <f t="shared" si="28"/>
        <v>0</v>
      </c>
      <c r="BA38">
        <f t="shared" si="28"/>
        <v>0</v>
      </c>
      <c r="BB38">
        <f t="shared" si="28"/>
        <v>0</v>
      </c>
      <c r="BC38">
        <f t="shared" si="28"/>
        <v>0</v>
      </c>
      <c r="BD38">
        <f t="shared" si="28"/>
        <v>0</v>
      </c>
      <c r="BE38">
        <f t="shared" si="28"/>
        <v>0</v>
      </c>
      <c r="BF38">
        <f t="shared" si="28"/>
        <v>0</v>
      </c>
      <c r="BG38">
        <f t="shared" si="28"/>
        <v>0</v>
      </c>
      <c r="BH38">
        <f t="shared" si="39"/>
        <v>0</v>
      </c>
      <c r="BI38">
        <f t="shared" si="40"/>
        <v>0</v>
      </c>
    </row>
    <row r="39" spans="6:61" ht="15" customHeight="1">
      <c r="F39" s="32" t="s">
        <v>37</v>
      </c>
      <c r="G39" s="32" t="s">
        <v>38</v>
      </c>
      <c r="H39" s="39" t="s">
        <v>11</v>
      </c>
      <c r="I39" s="39"/>
      <c r="J39" s="39"/>
      <c r="K39" s="39"/>
      <c r="L39" s="39"/>
      <c r="M39" s="39"/>
      <c r="N39" s="39"/>
      <c r="O39" s="39"/>
      <c r="P39" s="39"/>
      <c r="Q39" s="39"/>
      <c r="R39" s="69" t="s">
        <v>38</v>
      </c>
      <c r="S39" s="69" t="s">
        <v>38</v>
      </c>
      <c r="AN39">
        <v>4797</v>
      </c>
      <c r="AO39">
        <f t="shared" si="29"/>
        <v>9594</v>
      </c>
      <c r="AP39">
        <f t="shared" si="30"/>
        <v>14391</v>
      </c>
      <c r="AQ39">
        <f t="shared" si="31"/>
        <v>19188</v>
      </c>
      <c r="AR39">
        <f t="shared" si="32"/>
        <v>23985</v>
      </c>
      <c r="AS39">
        <f t="shared" si="33"/>
        <v>28782</v>
      </c>
      <c r="AT39">
        <f t="shared" si="34"/>
        <v>33579</v>
      </c>
      <c r="AU39">
        <f t="shared" si="35"/>
        <v>38376</v>
      </c>
      <c r="AV39">
        <f t="shared" si="36"/>
        <v>43173</v>
      </c>
      <c r="AW39">
        <f t="shared" si="37"/>
        <v>47970</v>
      </c>
      <c r="AX39">
        <f t="shared" si="38"/>
        <v>0</v>
      </c>
      <c r="AY39">
        <f t="shared" si="38"/>
        <v>0</v>
      </c>
      <c r="AZ39">
        <f t="shared" si="28"/>
        <v>0</v>
      </c>
      <c r="BA39">
        <f t="shared" si="28"/>
        <v>0</v>
      </c>
      <c r="BB39">
        <f t="shared" si="28"/>
        <v>0</v>
      </c>
      <c r="BC39">
        <f t="shared" si="28"/>
        <v>0</v>
      </c>
      <c r="BD39">
        <f t="shared" si="28"/>
        <v>0</v>
      </c>
      <c r="BE39">
        <f t="shared" si="28"/>
        <v>0</v>
      </c>
      <c r="BF39">
        <f t="shared" si="28"/>
        <v>0</v>
      </c>
      <c r="BG39">
        <f t="shared" si="28"/>
        <v>0</v>
      </c>
      <c r="BH39">
        <f t="shared" si="39"/>
        <v>0</v>
      </c>
      <c r="BI39">
        <f t="shared" si="40"/>
        <v>0</v>
      </c>
    </row>
    <row r="40" spans="6:61" ht="12" customHeight="1">
      <c r="F40" s="38"/>
      <c r="G40" s="32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70"/>
      <c r="S40" s="70"/>
      <c r="AN40">
        <v>2177</v>
      </c>
      <c r="AO40">
        <f t="shared" si="29"/>
        <v>4354</v>
      </c>
      <c r="AP40">
        <f t="shared" si="30"/>
        <v>6531</v>
      </c>
      <c r="AQ40">
        <f t="shared" si="31"/>
        <v>8708</v>
      </c>
      <c r="AR40">
        <f t="shared" si="32"/>
        <v>10885</v>
      </c>
      <c r="AS40">
        <f t="shared" si="33"/>
        <v>13062</v>
      </c>
      <c r="AT40">
        <f t="shared" si="34"/>
        <v>15239</v>
      </c>
      <c r="AU40">
        <f t="shared" si="35"/>
        <v>17416</v>
      </c>
      <c r="AV40">
        <f t="shared" si="36"/>
        <v>19593</v>
      </c>
      <c r="AW40">
        <f t="shared" si="37"/>
        <v>21770</v>
      </c>
      <c r="AX40">
        <f t="shared" si="38"/>
        <v>0</v>
      </c>
      <c r="AY40">
        <f t="shared" si="38"/>
        <v>0</v>
      </c>
      <c r="AZ40">
        <f t="shared" si="28"/>
        <v>0</v>
      </c>
      <c r="BA40">
        <f t="shared" si="28"/>
        <v>0</v>
      </c>
      <c r="BB40">
        <f t="shared" si="28"/>
        <v>0</v>
      </c>
      <c r="BC40">
        <f t="shared" si="28"/>
        <v>0</v>
      </c>
      <c r="BD40">
        <f t="shared" si="28"/>
        <v>0</v>
      </c>
      <c r="BE40">
        <f t="shared" si="28"/>
        <v>0</v>
      </c>
      <c r="BF40">
        <f t="shared" si="28"/>
        <v>0</v>
      </c>
      <c r="BG40">
        <f t="shared" si="28"/>
        <v>0</v>
      </c>
      <c r="BH40">
        <f t="shared" si="39"/>
        <v>0</v>
      </c>
      <c r="BI40">
        <f t="shared" si="40"/>
        <v>0</v>
      </c>
    </row>
    <row r="41" spans="6:61" ht="15">
      <c r="F41" s="13" t="s">
        <v>13</v>
      </c>
      <c r="G41" s="32"/>
      <c r="H41" s="11">
        <v>1</v>
      </c>
      <c r="I41" s="11">
        <v>2</v>
      </c>
      <c r="J41" s="11">
        <v>3</v>
      </c>
      <c r="K41" s="11">
        <v>4</v>
      </c>
      <c r="L41" s="11">
        <v>5</v>
      </c>
      <c r="M41" s="11">
        <v>6</v>
      </c>
      <c r="N41" s="11">
        <v>7</v>
      </c>
      <c r="O41" s="11">
        <v>8</v>
      </c>
      <c r="P41" s="11">
        <v>9</v>
      </c>
      <c r="Q41" s="11">
        <v>10</v>
      </c>
      <c r="R41" s="13"/>
      <c r="S41" s="15"/>
      <c r="AN41">
        <v>13407</v>
      </c>
      <c r="AO41">
        <f t="shared" si="29"/>
        <v>26814</v>
      </c>
      <c r="AP41">
        <f t="shared" si="30"/>
        <v>40221</v>
      </c>
      <c r="AQ41">
        <f t="shared" si="31"/>
        <v>53628</v>
      </c>
      <c r="AR41">
        <f t="shared" si="32"/>
        <v>67035</v>
      </c>
      <c r="AS41">
        <f t="shared" si="33"/>
        <v>80442</v>
      </c>
      <c r="AT41">
        <f t="shared" si="34"/>
        <v>93849</v>
      </c>
      <c r="AU41">
        <f t="shared" si="35"/>
        <v>107256</v>
      </c>
      <c r="AV41">
        <f t="shared" si="36"/>
        <v>120663</v>
      </c>
      <c r="AW41">
        <f t="shared" si="37"/>
        <v>134070</v>
      </c>
      <c r="AX41">
        <f t="shared" si="38"/>
        <v>0</v>
      </c>
      <c r="AY41">
        <f t="shared" si="38"/>
        <v>0</v>
      </c>
      <c r="AZ41">
        <f t="shared" si="28"/>
        <v>0</v>
      </c>
      <c r="BA41">
        <f t="shared" si="28"/>
        <v>0</v>
      </c>
      <c r="BB41">
        <f t="shared" si="28"/>
        <v>0</v>
      </c>
      <c r="BC41">
        <f t="shared" si="28"/>
        <v>0</v>
      </c>
      <c r="BD41">
        <f t="shared" si="28"/>
        <v>0</v>
      </c>
      <c r="BE41">
        <f t="shared" si="28"/>
        <v>0</v>
      </c>
      <c r="BF41">
        <f t="shared" si="28"/>
        <v>0</v>
      </c>
      <c r="BG41">
        <f t="shared" si="28"/>
        <v>0</v>
      </c>
      <c r="BH41">
        <f t="shared" si="39"/>
        <v>0</v>
      </c>
      <c r="BI41">
        <f t="shared" si="40"/>
        <v>0</v>
      </c>
    </row>
    <row r="42" spans="6:61" ht="18.75" customHeight="1">
      <c r="F42" s="2" t="s">
        <v>18</v>
      </c>
      <c r="G42" s="21">
        <v>3136</v>
      </c>
      <c r="H42" s="14" t="b">
        <v>0</v>
      </c>
      <c r="I42" s="14" t="b">
        <v>0</v>
      </c>
      <c r="J42" s="14" t="b">
        <v>0</v>
      </c>
      <c r="K42" s="14" t="b">
        <v>0</v>
      </c>
      <c r="L42" s="14" t="b">
        <v>0</v>
      </c>
      <c r="M42" s="14" t="b">
        <v>0</v>
      </c>
      <c r="N42" s="14" t="b">
        <v>0</v>
      </c>
      <c r="O42" s="14" t="b">
        <v>0</v>
      </c>
      <c r="P42" s="14" t="b">
        <v>0</v>
      </c>
      <c r="Q42" s="14" t="b">
        <v>0</v>
      </c>
      <c r="R42" s="19">
        <f>BH33</f>
        <v>0</v>
      </c>
      <c r="S42" s="19">
        <f>BI33</f>
        <v>0</v>
      </c>
      <c r="AN42">
        <v>9717</v>
      </c>
      <c r="AO42">
        <f t="shared" si="29"/>
        <v>19434</v>
      </c>
      <c r="AP42">
        <f t="shared" si="30"/>
        <v>29151</v>
      </c>
      <c r="AQ42">
        <f t="shared" si="31"/>
        <v>38868</v>
      </c>
      <c r="AR42">
        <f t="shared" si="32"/>
        <v>48585</v>
      </c>
      <c r="AS42">
        <f t="shared" si="33"/>
        <v>58302</v>
      </c>
      <c r="AT42">
        <f t="shared" si="34"/>
        <v>68019</v>
      </c>
      <c r="AU42">
        <f t="shared" si="35"/>
        <v>77736</v>
      </c>
      <c r="AV42">
        <f t="shared" si="36"/>
        <v>87453</v>
      </c>
      <c r="AW42">
        <f t="shared" si="37"/>
        <v>97170</v>
      </c>
      <c r="AX42">
        <f t="shared" si="38"/>
        <v>0</v>
      </c>
      <c r="AY42">
        <f t="shared" si="38"/>
        <v>0</v>
      </c>
      <c r="AZ42">
        <f t="shared" si="28"/>
        <v>0</v>
      </c>
      <c r="BA42">
        <f t="shared" si="28"/>
        <v>0</v>
      </c>
      <c r="BB42">
        <f t="shared" si="28"/>
        <v>0</v>
      </c>
      <c r="BC42">
        <f t="shared" si="28"/>
        <v>0</v>
      </c>
      <c r="BD42">
        <f t="shared" si="28"/>
        <v>0</v>
      </c>
      <c r="BE42">
        <f t="shared" si="28"/>
        <v>0</v>
      </c>
      <c r="BF42">
        <f t="shared" si="28"/>
        <v>0</v>
      </c>
      <c r="BG42">
        <f t="shared" si="28"/>
        <v>0</v>
      </c>
      <c r="BH42">
        <f t="shared" si="39"/>
        <v>0</v>
      </c>
      <c r="BI42">
        <f t="shared" si="40"/>
        <v>0</v>
      </c>
    </row>
    <row r="43" spans="6:61" ht="16.5" customHeight="1">
      <c r="F43" s="2" t="s">
        <v>19</v>
      </c>
      <c r="G43" s="21">
        <v>4428</v>
      </c>
      <c r="H43" s="14" t="b">
        <v>0</v>
      </c>
      <c r="I43" s="14" t="b">
        <v>0</v>
      </c>
      <c r="J43" s="14" t="b">
        <v>0</v>
      </c>
      <c r="K43" s="14" t="b">
        <v>0</v>
      </c>
      <c r="L43" s="14" t="b">
        <v>0</v>
      </c>
      <c r="M43" s="14" t="b">
        <v>0</v>
      </c>
      <c r="N43" s="14" t="b">
        <v>0</v>
      </c>
      <c r="O43" s="14" t="b">
        <v>0</v>
      </c>
      <c r="P43" s="14" t="b">
        <v>0</v>
      </c>
      <c r="Q43" s="14" t="b">
        <v>0</v>
      </c>
      <c r="R43" s="19">
        <f t="shared" ref="R43:S51" si="41">BH34</f>
        <v>0</v>
      </c>
      <c r="S43" s="19">
        <f t="shared" si="41"/>
        <v>0</v>
      </c>
    </row>
    <row r="44" spans="6:61" ht="16.5" customHeight="1">
      <c r="F44" s="2" t="s">
        <v>20</v>
      </c>
      <c r="G44" s="21">
        <v>2337</v>
      </c>
      <c r="H44" s="14" t="b">
        <v>0</v>
      </c>
      <c r="I44" s="14" t="b">
        <v>0</v>
      </c>
      <c r="J44" s="14" t="b">
        <v>0</v>
      </c>
      <c r="K44" s="14" t="b">
        <v>0</v>
      </c>
      <c r="L44" s="14" t="b">
        <v>0</v>
      </c>
      <c r="M44" s="14" t="b">
        <v>0</v>
      </c>
      <c r="N44" s="14" t="b">
        <v>0</v>
      </c>
      <c r="O44" s="14" t="b">
        <v>0</v>
      </c>
      <c r="P44" s="14" t="b">
        <v>0</v>
      </c>
      <c r="Q44" s="14" t="b">
        <v>0</v>
      </c>
      <c r="R44" s="19">
        <f t="shared" si="41"/>
        <v>0</v>
      </c>
      <c r="S44" s="19">
        <f t="shared" si="41"/>
        <v>0</v>
      </c>
    </row>
    <row r="45" spans="6:61" ht="18.75" customHeight="1">
      <c r="F45" s="2" t="s">
        <v>26</v>
      </c>
      <c r="G45" s="21">
        <v>2054</v>
      </c>
      <c r="H45" s="14" t="b">
        <v>0</v>
      </c>
      <c r="I45" s="14" t="b">
        <v>0</v>
      </c>
      <c r="J45" s="14" t="b">
        <v>0</v>
      </c>
      <c r="K45" s="14" t="b">
        <v>0</v>
      </c>
      <c r="L45" s="14" t="b">
        <v>0</v>
      </c>
      <c r="M45" s="14" t="b">
        <v>0</v>
      </c>
      <c r="N45" s="14" t="b">
        <v>0</v>
      </c>
      <c r="O45" s="14" t="b">
        <v>0</v>
      </c>
      <c r="P45" s="14" t="b">
        <v>0</v>
      </c>
      <c r="Q45" s="14" t="b">
        <v>0</v>
      </c>
      <c r="R45" s="19">
        <f t="shared" si="41"/>
        <v>0</v>
      </c>
      <c r="S45" s="19">
        <f t="shared" si="41"/>
        <v>0</v>
      </c>
    </row>
    <row r="46" spans="6:61" ht="15">
      <c r="F46" s="13" t="s">
        <v>15</v>
      </c>
      <c r="G46" s="21" t="s">
        <v>16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9">
        <f t="shared" si="41"/>
        <v>0</v>
      </c>
      <c r="S46" s="19">
        <f t="shared" si="41"/>
        <v>0</v>
      </c>
    </row>
    <row r="47" spans="6:61" ht="17.25" customHeight="1">
      <c r="F47" s="2" t="s">
        <v>21</v>
      </c>
      <c r="G47" s="21">
        <v>4305</v>
      </c>
      <c r="H47" s="14" t="b">
        <v>0</v>
      </c>
      <c r="I47" s="14" t="b">
        <v>0</v>
      </c>
      <c r="J47" s="14" t="b">
        <v>0</v>
      </c>
      <c r="K47" s="14" t="b">
        <v>0</v>
      </c>
      <c r="L47" s="14" t="b">
        <v>0</v>
      </c>
      <c r="M47" s="14" t="b">
        <v>0</v>
      </c>
      <c r="N47" s="14" t="b">
        <v>0</v>
      </c>
      <c r="O47" s="14" t="b">
        <v>0</v>
      </c>
      <c r="P47" s="14" t="b">
        <v>0</v>
      </c>
      <c r="Q47" s="14" t="b">
        <v>0</v>
      </c>
      <c r="R47" s="19">
        <f t="shared" si="41"/>
        <v>0</v>
      </c>
      <c r="S47" s="19">
        <f t="shared" si="41"/>
        <v>0</v>
      </c>
    </row>
    <row r="48" spans="6:61" ht="16.5" customHeight="1">
      <c r="F48" s="2" t="s">
        <v>22</v>
      </c>
      <c r="G48" s="21">
        <v>4797</v>
      </c>
      <c r="H48" s="14" t="b">
        <v>0</v>
      </c>
      <c r="I48" s="14" t="b">
        <v>0</v>
      </c>
      <c r="J48" s="14" t="b">
        <v>0</v>
      </c>
      <c r="K48" s="14" t="b">
        <v>0</v>
      </c>
      <c r="L48" s="14" t="b">
        <v>0</v>
      </c>
      <c r="M48" s="14" t="b">
        <v>0</v>
      </c>
      <c r="N48" s="14" t="b">
        <v>0</v>
      </c>
      <c r="O48" s="14" t="b">
        <v>0</v>
      </c>
      <c r="P48" s="14" t="b">
        <v>0</v>
      </c>
      <c r="Q48" s="14" t="b">
        <v>0</v>
      </c>
      <c r="R48" s="19">
        <f t="shared" si="41"/>
        <v>0</v>
      </c>
      <c r="S48" s="19">
        <f t="shared" si="41"/>
        <v>0</v>
      </c>
    </row>
    <row r="49" spans="6:19" ht="17.25" customHeight="1">
      <c r="F49" s="2" t="s">
        <v>23</v>
      </c>
      <c r="G49" s="21">
        <v>2177</v>
      </c>
      <c r="H49" s="14" t="b">
        <v>0</v>
      </c>
      <c r="I49" s="14" t="b">
        <v>0</v>
      </c>
      <c r="J49" s="14" t="b">
        <v>0</v>
      </c>
      <c r="K49" s="14" t="b">
        <v>0</v>
      </c>
      <c r="L49" s="14" t="b">
        <v>0</v>
      </c>
      <c r="M49" s="14" t="b">
        <v>0</v>
      </c>
      <c r="N49" s="14" t="b">
        <v>0</v>
      </c>
      <c r="O49" s="14" t="b">
        <v>0</v>
      </c>
      <c r="P49" s="14" t="b">
        <v>0</v>
      </c>
      <c r="Q49" s="14" t="b">
        <v>0</v>
      </c>
      <c r="R49" s="19">
        <f t="shared" si="41"/>
        <v>0</v>
      </c>
      <c r="S49" s="19">
        <f t="shared" si="41"/>
        <v>0</v>
      </c>
    </row>
    <row r="50" spans="6:19" ht="17.25" customHeight="1">
      <c r="F50" s="2" t="s">
        <v>24</v>
      </c>
      <c r="G50" s="21">
        <v>13407</v>
      </c>
      <c r="H50" s="14" t="b">
        <v>0</v>
      </c>
      <c r="I50" s="14" t="b">
        <v>0</v>
      </c>
      <c r="J50" s="14" t="b">
        <v>0</v>
      </c>
      <c r="K50" s="14" t="b">
        <v>0</v>
      </c>
      <c r="L50" s="14" t="b">
        <v>0</v>
      </c>
      <c r="M50" s="14" t="b">
        <v>0</v>
      </c>
      <c r="N50" s="14" t="b">
        <v>0</v>
      </c>
      <c r="O50" s="14" t="b">
        <v>0</v>
      </c>
      <c r="P50" s="14" t="b">
        <v>0</v>
      </c>
      <c r="Q50" s="14" t="b">
        <v>0</v>
      </c>
      <c r="R50" s="19">
        <f t="shared" si="41"/>
        <v>0</v>
      </c>
      <c r="S50" s="19">
        <f t="shared" si="41"/>
        <v>0</v>
      </c>
    </row>
    <row r="51" spans="6:19" ht="18" customHeight="1">
      <c r="F51" s="2" t="s">
        <v>25</v>
      </c>
      <c r="G51" s="21">
        <v>9717</v>
      </c>
      <c r="H51" s="14" t="b">
        <v>0</v>
      </c>
      <c r="I51" s="14" t="b">
        <v>0</v>
      </c>
      <c r="J51" s="14" t="b">
        <v>0</v>
      </c>
      <c r="K51" s="14" t="b">
        <v>0</v>
      </c>
      <c r="L51" s="14" t="b">
        <v>0</v>
      </c>
      <c r="M51" s="14" t="b">
        <v>0</v>
      </c>
      <c r="N51" s="14" t="b">
        <v>0</v>
      </c>
      <c r="O51" s="14" t="b">
        <v>0</v>
      </c>
      <c r="P51" s="14" t="b">
        <v>0</v>
      </c>
      <c r="Q51" s="14" t="b">
        <v>0</v>
      </c>
      <c r="R51" s="19">
        <f t="shared" si="41"/>
        <v>0</v>
      </c>
      <c r="S51" s="19">
        <f t="shared" si="41"/>
        <v>0</v>
      </c>
    </row>
    <row r="52" spans="6:19" ht="15.75" customHeight="1">
      <c r="F52" s="41" t="s">
        <v>39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20">
        <f>SUM(R42:R51)</f>
        <v>0</v>
      </c>
      <c r="S52" s="20">
        <f>SUM(S42:S51)</f>
        <v>0</v>
      </c>
    </row>
    <row r="53" spans="6:19">
      <c r="F53" s="16"/>
      <c r="G53" s="60"/>
      <c r="H53" s="61"/>
      <c r="I53" s="61"/>
      <c r="J53" s="61"/>
      <c r="K53" s="61"/>
      <c r="L53" s="61"/>
      <c r="M53" s="61"/>
      <c r="N53" s="61"/>
      <c r="O53" s="61"/>
      <c r="P53" s="61"/>
      <c r="Q53" s="62"/>
      <c r="R53" s="16"/>
      <c r="S53" s="16"/>
    </row>
    <row r="54" spans="6:19">
      <c r="F54" s="63" t="s">
        <v>40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  <c r="R54" s="35">
        <f>SUM(R52+R37+R26+R16)</f>
        <v>0</v>
      </c>
      <c r="S54" s="35">
        <f>SUM(S52+S37+S26+S16)</f>
        <v>0</v>
      </c>
    </row>
    <row r="55" spans="6:19">
      <c r="F55" s="6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8"/>
      <c r="R55" s="36"/>
      <c r="S55" s="36"/>
    </row>
    <row r="56" spans="6:19" ht="14.25" customHeight="1">
      <c r="F56" s="71" t="str">
        <f>IF(R54&gt;17501,"UWAGA: PRZEKROCZONO PROGRAMOWĄ KWOTĘ DOFINANSOWANIA","DZIĘKUJEMY ZA SKORZYSTANIE Z FORMULARZU")</f>
        <v>DZIĘKUJEMY ZA SKORZYSTANIE Z FORMULARZU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3"/>
    </row>
    <row r="57" spans="6:19" ht="14.25" customHeight="1">
      <c r="F57" s="74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6"/>
    </row>
    <row r="58" spans="6:19" ht="14.25" customHeight="1"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9"/>
    </row>
  </sheetData>
  <mergeCells count="64">
    <mergeCell ref="S28:S29"/>
    <mergeCell ref="S39:S40"/>
    <mergeCell ref="R39:R40"/>
    <mergeCell ref="R17:R18"/>
    <mergeCell ref="G27:Q27"/>
    <mergeCell ref="G38:Q38"/>
    <mergeCell ref="R54:R55"/>
    <mergeCell ref="F54:Q55"/>
    <mergeCell ref="G53:Q53"/>
    <mergeCell ref="F52:Q52"/>
    <mergeCell ref="R28:R29"/>
    <mergeCell ref="H34:Q34"/>
    <mergeCell ref="G19:G20"/>
    <mergeCell ref="K21:N21"/>
    <mergeCell ref="B2:R2"/>
    <mergeCell ref="R19:R20"/>
    <mergeCell ref="H28:Q29"/>
    <mergeCell ref="G28:G30"/>
    <mergeCell ref="F28:F29"/>
    <mergeCell ref="R5:R6"/>
    <mergeCell ref="H15:Q15"/>
    <mergeCell ref="H6:Q6"/>
    <mergeCell ref="H7:Q7"/>
    <mergeCell ref="F5:F6"/>
    <mergeCell ref="G5:G6"/>
    <mergeCell ref="H5:Q5"/>
    <mergeCell ref="G17:Q18"/>
    <mergeCell ref="H9:Q9"/>
    <mergeCell ref="H10:Q10"/>
    <mergeCell ref="H8:Q8"/>
    <mergeCell ref="H11:Q11"/>
    <mergeCell ref="H12:Q12"/>
    <mergeCell ref="H13:Q13"/>
    <mergeCell ref="H25:Q25"/>
    <mergeCell ref="F26:Q26"/>
    <mergeCell ref="F16:Q16"/>
    <mergeCell ref="H21:J21"/>
    <mergeCell ref="H20:J20"/>
    <mergeCell ref="H22:J22"/>
    <mergeCell ref="H23:J23"/>
    <mergeCell ref="H24:J24"/>
    <mergeCell ref="O23:Q23"/>
    <mergeCell ref="K24:N24"/>
    <mergeCell ref="K23:N23"/>
    <mergeCell ref="K22:N22"/>
    <mergeCell ref="O24:Q24"/>
    <mergeCell ref="H14:Q14"/>
    <mergeCell ref="F17:F18"/>
    <mergeCell ref="S5:S6"/>
    <mergeCell ref="S17:S18"/>
    <mergeCell ref="S19:S20"/>
    <mergeCell ref="S54:S55"/>
    <mergeCell ref="F56:S58"/>
    <mergeCell ref="H46:Q46"/>
    <mergeCell ref="F39:F40"/>
    <mergeCell ref="G39:G41"/>
    <mergeCell ref="H39:Q40"/>
    <mergeCell ref="K20:N20"/>
    <mergeCell ref="O20:Q20"/>
    <mergeCell ref="O21:Q21"/>
    <mergeCell ref="O22:Q22"/>
    <mergeCell ref="F37:Q37"/>
    <mergeCell ref="F19:F20"/>
    <mergeCell ref="H19:Q1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</dc:creator>
  <cp:lastModifiedBy>Dawid</cp:lastModifiedBy>
  <cp:lastPrinted>2019-04-05T07:04:41Z</cp:lastPrinted>
  <dcterms:created xsi:type="dcterms:W3CDTF">2019-04-01T07:46:39Z</dcterms:created>
  <dcterms:modified xsi:type="dcterms:W3CDTF">2019-04-08T11:56:57Z</dcterms:modified>
</cp:coreProperties>
</file>